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COLIT\2022\1 - SA - Licitações\PE 001-2022 - Revitalização das Fachadas\"/>
    </mc:Choice>
  </mc:AlternateContent>
  <bookViews>
    <workbookView xWindow="-11610" yWindow="-255" windowWidth="28800" windowHeight="12375"/>
  </bookViews>
  <sheets>
    <sheet name="ORÇ.SINTÉTICO" sheetId="7" r:id="rId1"/>
    <sheet name="ORÇ.ANALÍTICO" sheetId="1" r:id="rId2"/>
    <sheet name="CRONOGRAMA " sheetId="5" r:id="rId3"/>
    <sheet name="QUANTITATIVO " sheetId="6" r:id="rId4"/>
    <sheet name="PLAN1" sheetId="2" r:id="rId5"/>
  </sheets>
  <definedNames>
    <definedName name="_xlnm.Print_Area" localSheetId="2">'CRONOGRAMA '!$A$1:$G$29</definedName>
    <definedName name="_xlnm.Print_Area" localSheetId="1">ORÇ.ANALÍTICO!$A$1:$H$123</definedName>
    <definedName name="_xlnm.Print_Area" localSheetId="0">ORÇ.SINTÉTICO!$A$1:$H$123</definedName>
  </definedNames>
  <calcPr calcId="162913"/>
</workbook>
</file>

<file path=xl/calcChain.xml><?xml version="1.0" encoding="utf-8"?>
<calcChain xmlns="http://schemas.openxmlformats.org/spreadsheetml/2006/main">
  <c r="E18" i="5" l="1"/>
  <c r="D18" i="5"/>
  <c r="E16" i="5"/>
  <c r="D16" i="5"/>
  <c r="E14" i="5"/>
  <c r="D14" i="5"/>
  <c r="E12" i="5"/>
  <c r="D12" i="5"/>
  <c r="E10" i="5"/>
  <c r="D10" i="5"/>
  <c r="H2" i="1" l="1"/>
  <c r="F2" i="1"/>
  <c r="A4" i="1"/>
  <c r="A5" i="1"/>
  <c r="A3" i="1"/>
  <c r="H44" i="7"/>
  <c r="H43" i="7"/>
  <c r="H42" i="7"/>
  <c r="H41" i="7"/>
  <c r="H37" i="7"/>
  <c r="H36" i="7"/>
  <c r="H28" i="7"/>
  <c r="F35" i="1"/>
  <c r="F35" i="7"/>
  <c r="H10" i="7"/>
  <c r="G9" i="7" s="1"/>
  <c r="H9" i="7" s="1"/>
  <c r="H11" i="7"/>
  <c r="H13" i="7"/>
  <c r="H14" i="7"/>
  <c r="H18" i="7"/>
  <c r="H19" i="7"/>
  <c r="H20" i="7"/>
  <c r="H21" i="7"/>
  <c r="H22" i="7"/>
  <c r="H23" i="7"/>
  <c r="H27" i="7"/>
  <c r="G26" i="7" s="1"/>
  <c r="H26" i="7" s="1"/>
  <c r="H30" i="7"/>
  <c r="H31" i="7"/>
  <c r="H32" i="7"/>
  <c r="G29" i="7" s="1"/>
  <c r="H29" i="7" s="1"/>
  <c r="H38" i="7"/>
  <c r="H39" i="7"/>
  <c r="F40" i="7"/>
  <c r="F40" i="1" s="1"/>
  <c r="H46" i="7"/>
  <c r="G45" i="7" s="1"/>
  <c r="H45" i="7" s="1"/>
  <c r="H47" i="7"/>
  <c r="H48" i="7"/>
  <c r="H50" i="7"/>
  <c r="H51" i="7"/>
  <c r="H52" i="7"/>
  <c r="H54" i="7"/>
  <c r="H55" i="7"/>
  <c r="H56" i="7"/>
  <c r="G53" i="7" s="1"/>
  <c r="H53" i="7" s="1"/>
  <c r="G59" i="7"/>
  <c r="H82" i="7"/>
  <c r="H95" i="7"/>
  <c r="H110" i="7" s="1"/>
  <c r="H103" i="7"/>
  <c r="H108" i="7"/>
  <c r="E16" i="6"/>
  <c r="E14" i="6"/>
  <c r="E13" i="6"/>
  <c r="E11" i="6"/>
  <c r="E9" i="6"/>
  <c r="H28" i="1"/>
  <c r="B13" i="5"/>
  <c r="B17" i="5"/>
  <c r="B15" i="5"/>
  <c r="F13" i="5"/>
  <c r="B11" i="5"/>
  <c r="F53" i="1"/>
  <c r="F49" i="1"/>
  <c r="F45" i="1"/>
  <c r="F29" i="1"/>
  <c r="F26" i="1"/>
  <c r="F17" i="1"/>
  <c r="F12" i="1"/>
  <c r="F9" i="1"/>
  <c r="G59" i="1"/>
  <c r="G12" i="7" l="1"/>
  <c r="H12" i="7" s="1"/>
  <c r="G49" i="7"/>
  <c r="H49" i="7" s="1"/>
  <c r="G35" i="7"/>
  <c r="G17" i="7"/>
  <c r="H17" i="7" s="1"/>
  <c r="H35" i="7"/>
  <c r="G40" i="7"/>
  <c r="H40" i="7" s="1"/>
  <c r="H33" i="7"/>
  <c r="F12" i="5"/>
  <c r="H15" i="7"/>
  <c r="H24" i="7" l="1"/>
  <c r="I58" i="7"/>
  <c r="H58" i="7"/>
  <c r="H59" i="7" s="1"/>
  <c r="H60" i="7" s="1"/>
  <c r="F1" i="7" s="1"/>
  <c r="H57" i="7"/>
  <c r="F10" i="5"/>
  <c r="I59" i="7" l="1"/>
  <c r="I60" i="7" s="1"/>
  <c r="H48" i="1" l="1"/>
  <c r="H47" i="1"/>
  <c r="H46" i="1"/>
  <c r="H42" i="1"/>
  <c r="H41" i="1"/>
  <c r="H52" i="1"/>
  <c r="H51" i="1"/>
  <c r="H50" i="1"/>
  <c r="H27" i="1"/>
  <c r="G26" i="1" s="1"/>
  <c r="H13" i="1"/>
  <c r="H14" i="1"/>
  <c r="H39" i="1"/>
  <c r="H38" i="1"/>
  <c r="H37" i="1"/>
  <c r="H36" i="1"/>
  <c r="H30" i="1"/>
  <c r="H31" i="1"/>
  <c r="H32" i="1"/>
  <c r="G29" i="1" l="1"/>
  <c r="G35" i="1"/>
  <c r="G45" i="1"/>
  <c r="H45" i="1" s="1"/>
  <c r="H35" i="1"/>
  <c r="G49" i="1"/>
  <c r="H49" i="1" s="1"/>
  <c r="H26" i="1"/>
  <c r="G12" i="1"/>
  <c r="H12" i="1" s="1"/>
  <c r="H29" i="1"/>
  <c r="H33" i="1" l="1"/>
  <c r="F18" i="5"/>
  <c r="F17" i="5"/>
  <c r="F16" i="5"/>
  <c r="F15" i="5"/>
  <c r="F14" i="5"/>
  <c r="F11" i="5"/>
  <c r="F9" i="5"/>
  <c r="H108" i="1"/>
  <c r="H103" i="1"/>
  <c r="H95" i="1"/>
  <c r="H82" i="1"/>
  <c r="H56" i="1"/>
  <c r="H55" i="1"/>
  <c r="H54" i="1"/>
  <c r="G53" i="1" s="1"/>
  <c r="H44" i="1"/>
  <c r="H43" i="1"/>
  <c r="G40" i="1" s="1"/>
  <c r="H23" i="1"/>
  <c r="H22" i="1"/>
  <c r="H21" i="1"/>
  <c r="H20" i="1"/>
  <c r="H19" i="1"/>
  <c r="H18" i="1"/>
  <c r="H11" i="1"/>
  <c r="H10" i="1"/>
  <c r="H19" i="5" l="1"/>
  <c r="H40" i="1"/>
  <c r="G9" i="1"/>
  <c r="H9" i="1"/>
  <c r="H53" i="1"/>
  <c r="G17" i="1"/>
  <c r="H17" i="1" s="1"/>
  <c r="H24" i="1" s="1"/>
  <c r="H110" i="1"/>
  <c r="H57" i="1" l="1"/>
  <c r="I58" i="1" s="1"/>
  <c r="H58" i="1"/>
  <c r="H15" i="1"/>
  <c r="H59" i="1" l="1"/>
  <c r="H60" i="1" s="1"/>
  <c r="F1" i="1" s="1"/>
  <c r="I59" i="1"/>
  <c r="I60" i="1" s="1"/>
</calcChain>
</file>

<file path=xl/sharedStrings.xml><?xml version="1.0" encoding="utf-8"?>
<sst xmlns="http://schemas.openxmlformats.org/spreadsheetml/2006/main" count="654" uniqueCount="255">
  <si>
    <t xml:space="preserve">Item </t>
  </si>
  <si>
    <t>Tipo</t>
  </si>
  <si>
    <t xml:space="preserve">Serviço </t>
  </si>
  <si>
    <t xml:space="preserve">Coeficiente </t>
  </si>
  <si>
    <t>Custo Unitário</t>
  </si>
  <si>
    <t>Custo Total</t>
  </si>
  <si>
    <t xml:space="preserve">Grupo </t>
  </si>
  <si>
    <t>Item</t>
  </si>
  <si>
    <t xml:space="preserve">Especificação </t>
  </si>
  <si>
    <t>Unidade</t>
  </si>
  <si>
    <t>Local de Execução</t>
  </si>
  <si>
    <t>L</t>
  </si>
  <si>
    <t>1.1</t>
  </si>
  <si>
    <t>1.2</t>
  </si>
  <si>
    <t>Código SINAPI/ TCPO/SEINFRA</t>
  </si>
  <si>
    <t>SER</t>
  </si>
  <si>
    <t>MO</t>
  </si>
  <si>
    <t>MAT</t>
  </si>
  <si>
    <t xml:space="preserve">SERVENTE COM ENCARGOS COMPLEMENTARES </t>
  </si>
  <si>
    <t>H</t>
  </si>
  <si>
    <t>2.1</t>
  </si>
  <si>
    <t>UN</t>
  </si>
  <si>
    <t>EQU</t>
  </si>
  <si>
    <t>M²</t>
  </si>
  <si>
    <t xml:space="preserve">MES   </t>
  </si>
  <si>
    <t>585,00</t>
  </si>
  <si>
    <t>TXKM</t>
  </si>
  <si>
    <t xml:space="preserve">LOCAÇÃO DE CONTAINER PARA USO DE ESCRITORIO , ALMOXARIFADO E BANHEIRO INCLUSO MOBILIZAÇÃO E DEMOSBILIZAÇÃO </t>
  </si>
  <si>
    <t>LOCACAO DE CONTAINER 2,30  X  6,00 M, ALT. 2,50 M, COM 1 SANITARIO, PARA ESCRITORIO, COMPLETO, SEM DIVISORIAS INTERNAS</t>
  </si>
  <si>
    <t>TRANSPORTE COM CAMINHÃO CARROCERIA COM GUINDAUTO (MUNCK),  MOMENTO MÁXIMO DE CARGA 11,7 TM, EM VIA URBANA EM LEITO NATURAL (UNIDADE: TXKM). AF_07/2020</t>
  </si>
  <si>
    <t>MÊS</t>
  </si>
  <si>
    <t>3.2</t>
  </si>
  <si>
    <t>3.2.1</t>
  </si>
  <si>
    <t>GL</t>
  </si>
  <si>
    <t>PINTOR COM ENCARGOS COMPLEMENTARES</t>
  </si>
  <si>
    <t>Orçamento:</t>
  </si>
  <si>
    <t>Revisão:</t>
  </si>
  <si>
    <t>Data Base:</t>
  </si>
  <si>
    <t>Data de Emissão:</t>
  </si>
  <si>
    <t>CÓDIGO</t>
  </si>
  <si>
    <t>DESCRIÇÃO</t>
  </si>
  <si>
    <t>CUSTO TOTAL DE CONSTRUÇÃO CIVIL</t>
  </si>
  <si>
    <t xml:space="preserve"> PREÇO TOTAL DA OBRA</t>
  </si>
  <si>
    <t>OBSERVAÇÕES:</t>
  </si>
  <si>
    <t>(*) Encargos sociais sobre preços da mão-de-obra (não desonerado) - horista (%) - inclusos.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</si>
  <si>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</si>
  <si>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</si>
  <si>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</si>
  <si>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</si>
  <si>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</si>
  <si>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</si>
  <si>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</si>
  <si>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</si>
  <si>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</si>
  <si>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</si>
  <si>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</si>
  <si>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</si>
  <si>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</si>
  <si>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</si>
  <si>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</si>
  <si>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</si>
  <si>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</si>
  <si>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</si>
  <si>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</si>
  <si>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</si>
  <si>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</si>
  <si>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</si>
  <si>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</si>
  <si>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</si>
  <si>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</si>
  <si>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</si>
  <si>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</si>
  <si>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</si>
  <si>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</si>
  <si>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</si>
  <si>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</si>
  <si>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</si>
  <si>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</si>
  <si>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</si>
  <si>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</si>
  <si>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</si>
  <si>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</si>
  <si>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</si>
  <si>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</si>
  <si>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</si>
  <si>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</si>
  <si>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Total de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</si>
  <si>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</si>
  <si>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</si>
  <si>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</si>
  <si>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</si>
  <si>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</si>
  <si>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</si>
  <si>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</si>
  <si>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</si>
  <si>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</si>
  <si>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</si>
  <si>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</si>
  <si>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de encargos sociais que não recebem incidências de A</t>
  </si>
  <si>
    <t>GRUPO D</t>
  </si>
  <si>
    <t>D1</t>
  </si>
  <si>
    <t>Reincidência de grupo A sobre grupo B</t>
  </si>
  <si>
    <t>D2</t>
  </si>
  <si>
    <t>TOTAL GERAL</t>
  </si>
  <si>
    <t>HORISTA (%)</t>
  </si>
  <si>
    <t>(**) PARÂMETROS DE BDI (TCU - ACÓRDÃO 2.622/2013) - 3° QUARTIL</t>
  </si>
  <si>
    <t>Administração Central</t>
  </si>
  <si>
    <t>Lucro</t>
  </si>
  <si>
    <t>Despesas Financeiras</t>
  </si>
  <si>
    <t>Seguro e garantias</t>
  </si>
  <si>
    <t>Risco</t>
  </si>
  <si>
    <t>Tributos</t>
  </si>
  <si>
    <t>PIS</t>
  </si>
  <si>
    <t>COFINS</t>
  </si>
  <si>
    <t>ISS-DF</t>
  </si>
  <si>
    <t xml:space="preserve"> (%)</t>
  </si>
  <si>
    <t>B.D.I.  DE  CONSTRUÇÃO CIVIL (%)</t>
  </si>
  <si>
    <t xml:space="preserve">SERVIÇOS PRELIMINARES </t>
  </si>
  <si>
    <t>TOTAL ITEM 1</t>
  </si>
  <si>
    <t>TOTAL ITEM 2</t>
  </si>
  <si>
    <t>1.1.1</t>
  </si>
  <si>
    <t>1.1.2</t>
  </si>
  <si>
    <t>1.2.1</t>
  </si>
  <si>
    <t>1.2.2</t>
  </si>
  <si>
    <t>2.1.1</t>
  </si>
  <si>
    <t>2.1.2</t>
  </si>
  <si>
    <t>2.1.3</t>
  </si>
  <si>
    <t>2.1.4</t>
  </si>
  <si>
    <t>2.1.5</t>
  </si>
  <si>
    <t>2.1.6</t>
  </si>
  <si>
    <t>Orçamento Analítico/Composições de Custo Unitário</t>
  </si>
  <si>
    <t xml:space="preserve"> SINAPI 10775</t>
  </si>
  <si>
    <t>SINAPI 100950</t>
  </si>
  <si>
    <t>SINAPI</t>
  </si>
  <si>
    <t>4.1</t>
  </si>
  <si>
    <t>4.1.1</t>
  </si>
  <si>
    <t>4.2</t>
  </si>
  <si>
    <t>LIXA EM FOLHA PARA PAREDE OU MADEIRA, NUMERO 120 (COR VERMELHA)</t>
  </si>
  <si>
    <t>MASSA CORRIDA PVA PARA PAREDES INTERNAS</t>
  </si>
  <si>
    <t xml:space="preserve">PINTOR COM ENCARGOS COMPLEMENTARES </t>
  </si>
  <si>
    <t>4.2.1</t>
  </si>
  <si>
    <t>4.2.2</t>
  </si>
  <si>
    <t>4.2.3</t>
  </si>
  <si>
    <t>4.2.4</t>
  </si>
  <si>
    <t>SINAPI  88495</t>
  </si>
  <si>
    <t>SINAPI 88489</t>
  </si>
  <si>
    <t xml:space="preserve">TINTA ACRILICA PREMIUM, COR BRANCO FOSCO </t>
  </si>
  <si>
    <t xml:space="preserve">PINTOR COM ENCARGOS COMPLEMENTARES    </t>
  </si>
  <si>
    <t xml:space="preserve">SERVENTE COM ENCARGOS COMPLEMENTARES  </t>
  </si>
  <si>
    <t>SINAPI 88316</t>
  </si>
  <si>
    <t xml:space="preserve"> TOTAL ITEM 4</t>
  </si>
  <si>
    <t>ENCARREGADO GERAL COM ENCARGOS COMPLEMENTARES</t>
  </si>
  <si>
    <t>ENCARREGADO GERAL DE OBRAS</t>
  </si>
  <si>
    <t>MDO</t>
  </si>
  <si>
    <t>EXAMES MENSALISTA (COLETADO CAIXA)</t>
  </si>
  <si>
    <t>SEGURO MENSALISTA (COLETADO CAIXA)</t>
  </si>
  <si>
    <t>EPI - FAMILIA ENCARREGADO GERAL - MENSALISTA (ENCARGOS COMPLEMENTARES - COLETADO CAIXA)</t>
  </si>
  <si>
    <t>CURSO DE CAPACITAÇÃO PARA ENCARREGADO GERAL (ENCARGOS COMPLEMENTARES) - MENSALISTA</t>
  </si>
  <si>
    <t>FERRAMENTAS - FAMILIA ENCARREGADO GERAL - MENSALISTA(ENCARGOS COMPLEMENTARES - COLETADO CAIXA)</t>
  </si>
  <si>
    <t>ADMINISTRAÇÃO LOCAL</t>
  </si>
  <si>
    <t>TOTAL ITEM 3</t>
  </si>
  <si>
    <t>4.1.2</t>
  </si>
  <si>
    <t>4.1.3</t>
  </si>
  <si>
    <t>4.1.4</t>
  </si>
  <si>
    <r>
      <rPr>
        <b/>
        <sz val="11"/>
        <rFont val="Calibri"/>
        <family val="2"/>
        <scheme val="minor"/>
      </rPr>
      <t xml:space="preserve">PRESIDÊNCIA DA REPÚBLICA       </t>
    </r>
    <r>
      <rPr>
        <sz val="1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SECRETARÍA GERAL                                                                                                                                                                                                                                                                                                        SECRETARIA DE ADMINISTRAÇÃO                                                                                                                                                                                                                                                                                           DIRETORIA DE ENGENHARIA E PATRIMÔNIO                                                                                                                                                                                                                                                    COORDENAÇÃO GERAL DE ENGENHARIA</t>
    </r>
  </si>
  <si>
    <t>OBRA/SERVIÇO</t>
  </si>
  <si>
    <t>ENDEREÇO DA OBRA/SERVIÇO</t>
  </si>
  <si>
    <t>RESPONSÁVEL</t>
  </si>
  <si>
    <t>Coordenação Geral de Engenharia da Presidência da República</t>
  </si>
  <si>
    <t>REFERÊNCIA</t>
  </si>
  <si>
    <t xml:space="preserve">SINAPI-DF </t>
  </si>
  <si>
    <t>CRONOGRAMA FÍSICO-FINANCEIRO</t>
  </si>
  <si>
    <t>Ítem</t>
  </si>
  <si>
    <t>Descrição</t>
  </si>
  <si>
    <t>1º Mês</t>
  </si>
  <si>
    <t>2º Mês</t>
  </si>
  <si>
    <t xml:space="preserve"> TOTAL</t>
  </si>
  <si>
    <t>R$</t>
  </si>
  <si>
    <t>Administração local</t>
  </si>
  <si>
    <t>TOTAL DA OBRA  - LOCAÇÃO</t>
  </si>
  <si>
    <t>TOTAL DA OBRA  - TAPUME</t>
  </si>
  <si>
    <t>TOTAL DA OBRA  - REGULARIZAÇÃO DO PISO</t>
  </si>
  <si>
    <t>TOTAL DA OBRA  - APLICAÇÃO EPÓXI</t>
  </si>
  <si>
    <t>TOTAL DA OBRA  - DEMARCAÇÃO</t>
  </si>
  <si>
    <t>QUANTITATIVO</t>
  </si>
  <si>
    <t>Quantidade</t>
  </si>
  <si>
    <t>mês</t>
  </si>
  <si>
    <t>m²</t>
  </si>
  <si>
    <t>SERVENTE COM ENCARGOS COMPLEMENTARES</t>
  </si>
  <si>
    <t>4.3</t>
  </si>
  <si>
    <t>4.3.1</t>
  </si>
  <si>
    <t>4.3.2</t>
  </si>
  <si>
    <t>4.3.3</t>
  </si>
  <si>
    <t>4.4</t>
  </si>
  <si>
    <t>4.4.1</t>
  </si>
  <si>
    <t>4.4.2</t>
  </si>
  <si>
    <t>4.4.3</t>
  </si>
  <si>
    <t>APLICAÇÃO MANUAL DE FUNDO SELADOR ACRÍLICO EM PANOS CEGOS DE FACHADA (SEM PRESENÇA DE VÃOS) DE EDIFÍCIOS DE MÚLTIPLOS PAVIMENTOS. AF_06/2014</t>
  </si>
  <si>
    <t xml:space="preserve">SER </t>
  </si>
  <si>
    <t>SELADOR ACRILICO OPACO PREMIUM INTERIOR/EXTERIOR</t>
  </si>
  <si>
    <t>SINAPI 88412</t>
  </si>
  <si>
    <t xml:space="preserve">LOCACAO DE ANDAIME METALICO TUBULAR DE ENCAIXE, TIPO DE TORRE, COM LARGURA DE 1 ATE 1,5 M E ALTURA DE *1,00* M (INCLUSO SAPATAS FIXAS OU RODIZIOS)                              </t>
  </si>
  <si>
    <t>MXMES</t>
  </si>
  <si>
    <t>SINAPI 10527</t>
  </si>
  <si>
    <t xml:space="preserve">LOCACAO DE ANDAIME METALICO TUBULAR DE ENCAIXE, TIPO DE TORRE, COM LARGURA DE 1 ATE 1,5 M E ALTURA DE *1,00* M (INCLUSO SAPATAS FIXAS OU RODIZIOS) INCLUSO MOBILIZAÇÃO E DEMOSBILIZAÇÃO             </t>
  </si>
  <si>
    <t>REMOÇÃO DE PINTURA LÁTEX (RASPAGEM E/OU LIXAMENTO E/OU ESCOVAÇÃO)</t>
  </si>
  <si>
    <t>SEINFRA MODIFICADO           REF.: C4913</t>
  </si>
  <si>
    <t xml:space="preserve">PREPARAÇÃO PARA PINTURAS </t>
  </si>
  <si>
    <t>PINTURAS</t>
  </si>
  <si>
    <t>3.3.1</t>
  </si>
  <si>
    <t>3.3</t>
  </si>
  <si>
    <t>3.3.2</t>
  </si>
  <si>
    <t>3.3.3</t>
  </si>
  <si>
    <t>4.5</t>
  </si>
  <si>
    <t>4.5.1</t>
  </si>
  <si>
    <t>4.5.2</t>
  </si>
  <si>
    <t>4.5.3</t>
  </si>
  <si>
    <t>Locação de container para uso de escritório, almoxarifado e banheiro incluso mobilização e desmobilização.</t>
  </si>
  <si>
    <t>Locação de andaime metálico</t>
  </si>
  <si>
    <t>m²/mês</t>
  </si>
  <si>
    <t>Raspagem/lixamento de paredes</t>
  </si>
  <si>
    <t>Aplicação de fundo selador acrílico em parede</t>
  </si>
  <si>
    <t>Emassamento com massa acrílica para ambiente externo</t>
  </si>
  <si>
    <t>Pintura com tinta látex acrílica em ambiente externo.</t>
  </si>
  <si>
    <t xml:space="preserve">LIXA EM FOLHA PARA PAREDE OU MADEIRA, NUMERO 120 (COR VERMELHA)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</si>
  <si>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</si>
  <si>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SINAPI 88496</t>
  </si>
  <si>
    <t>TINTA ACRILICA PREMIUM, COR CONCRETO</t>
  </si>
  <si>
    <t>APLICAÇÃO MANUAL DE PINTURA COM TINTA LÁTEX ACRÍLICA  EM TETO, DUAS DEMÃOS. (COR: BRANCO FOSCO)</t>
  </si>
  <si>
    <t>APLICAÇÃO MANUAL DE PINTURA COM TINTA LÁTEX ACRÍLICA EM PAREDES, DUAS DEMÃOS. (COR: BRANCO FOSCO)</t>
  </si>
  <si>
    <t>APLICAÇÃO MANUAL DE PINTURA COM TINTA LÁTEX ACRÍLICA EM PAREDES, DUAS DEMÃOS. (COR: CONCRETO)</t>
  </si>
  <si>
    <t>LOCAÇÃO DE CONTAINER PARA USO DE ESCRITÓRIO, ALMOXARIFADO E BANHEIRO INCLUSO MOBILIZAÇÃO E DESMOBILIZAÇÃO</t>
  </si>
  <si>
    <t xml:space="preserve">LOCACAO DE ANDAIME METALICO TUBULAR DE ENCAIXE, TIPO DE TORRE, COM LARGURA DE 1 ATE 1,5 M E ALTURA DE *1,00* M (INCLUSO SAPATAS FIXAS OU RODIZIOS) INCLUSO MOBILIZAÇÃO E DEMOSBILIZAÇÃO     </t>
  </si>
  <si>
    <t>Palácio do Jaburu, em Brasília/DF.</t>
  </si>
  <si>
    <t>2.</t>
  </si>
  <si>
    <t>3.</t>
  </si>
  <si>
    <t>4.</t>
  </si>
  <si>
    <t>3.2.2</t>
  </si>
  <si>
    <t>Revitalização das fachadas do Palácio do Jaburu, com a aplicação de pintura látex acrílica em paredes e atividades correlatas.</t>
  </si>
  <si>
    <t xml:space="preserve"> Palácio do Jaburu, em Brasília/DF.</t>
  </si>
  <si>
    <t>Descrição da Obra: Revitalização das fachadas do Palácio do Jaburu, com a aplicação de pintura látex acrílica em paredes e atividades correlatas.</t>
  </si>
  <si>
    <t>Local da Obra: Palácio do Jaburu, em Brasília/DF.</t>
  </si>
  <si>
    <t xml:space="preserve">Responsável Técnico pelo Orçamento : Paulo Andre de Carvalho Ferreira Braga </t>
  </si>
  <si>
    <t>APLICAÇÃO E LIXAMENTO DE MASSA LÁTEX EM TETO, DUAS DEMÃOS.</t>
  </si>
  <si>
    <t>APLICAÇÃO E LIXAMENTO DE MASSA LÁTEX EM PAREDES, DUAS DEMÃO.</t>
  </si>
  <si>
    <t>SINAPI 88495</t>
  </si>
  <si>
    <t>SINAPI 88488</t>
  </si>
  <si>
    <t>SINAPI 93572</t>
  </si>
  <si>
    <t>PRESIDÊNCIA DA REPÚBLICA
SECRETARIA GERAL
SECRETARIA DE ADMINISTRAÇÃO
DIRETORIA DE ENGENHARIA E PATRIMÔNIO
COORDENAÇÃO GERAL DE ENGENHARIA</t>
  </si>
  <si>
    <t>Total de reincidências de um grupo sobre outro</t>
  </si>
  <si>
    <t>Reincidência de grupo A sobre aviso prévio trabalhado e reincidência do FGTS sobre aviso prévio indenizado</t>
  </si>
  <si>
    <t>Coordenação-Geral de Engenharia da Presidência da República</t>
  </si>
  <si>
    <t>M2xMÊS</t>
  </si>
  <si>
    <t>TxKM</t>
  </si>
  <si>
    <t>COENGE/DIENP/SA/SG/PR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</si>
</sst>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"/>
    <numFmt numFmtId="166" formatCode="0.000000"/>
    <numFmt numFmtId="167" formatCode="0.000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37">
    <xf numFmtId="0" fontId="0" fillId="0" borderId="0" xfId="0"/>
    <xf numFmtId="164" fontId="0" fillId="0" borderId="0" xfId="0" applyNumberFormat="1"/>
    <xf numFmtId="4" fontId="0" fillId="0" borderId="1" xfId="0" applyNumberFormat="1" applyBorder="1" applyAlignment="1">
      <alignment horizontal="center" vertical="center"/>
    </xf>
    <xf numFmtId="0" fontId="0" fillId="0" borderId="0" xfId="0" applyBorder="1"/>
    <xf numFmtId="0" fontId="2" fillId="2" borderId="1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2" fontId="0" fillId="0" borderId="0" xfId="0" applyNumberFormat="1"/>
    <xf numFmtId="4" fontId="6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17" fontId="7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0" fillId="0" borderId="0" xfId="0" applyFill="1" applyBorder="1"/>
    <xf numFmtId="0" fontId="7" fillId="0" borderId="29" xfId="0" applyFont="1" applyBorder="1" applyAlignment="1"/>
    <xf numFmtId="0" fontId="7" fillId="0" borderId="20" xfId="0" applyFont="1" applyBorder="1" applyAlignment="1">
      <alignment wrapText="1"/>
    </xf>
    <xf numFmtId="17" fontId="7" fillId="0" borderId="20" xfId="0" applyNumberFormat="1" applyFont="1" applyBorder="1" applyAlignment="1"/>
    <xf numFmtId="17" fontId="7" fillId="0" borderId="31" xfId="0" applyNumberFormat="1" applyFont="1" applyBorder="1" applyAlignment="1"/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left" vertical="center" wrapText="1"/>
    </xf>
    <xf numFmtId="2" fontId="8" fillId="0" borderId="6" xfId="0" applyNumberFormat="1" applyFont="1" applyFill="1" applyBorder="1" applyAlignment="1">
      <alignment horizontal="center" vertical="center"/>
    </xf>
    <xf numFmtId="164" fontId="7" fillId="0" borderId="29" xfId="0" applyNumberFormat="1" applyFont="1" applyBorder="1" applyAlignment="1"/>
    <xf numFmtId="164" fontId="6" fillId="4" borderId="17" xfId="0" applyNumberFormat="1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center" wrapText="1"/>
    </xf>
    <xf numFmtId="164" fontId="8" fillId="4" borderId="40" xfId="0" applyNumberFormat="1" applyFont="1" applyFill="1" applyBorder="1" applyAlignment="1">
      <alignment horizontal="center" vertical="center"/>
    </xf>
    <xf numFmtId="164" fontId="8" fillId="4" borderId="16" xfId="0" applyNumberFormat="1" applyFont="1" applyFill="1" applyBorder="1" applyAlignment="1">
      <alignment horizontal="center" vertical="center"/>
    </xf>
    <xf numFmtId="164" fontId="8" fillId="5" borderId="6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left" vertical="center" wrapText="1"/>
    </xf>
    <xf numFmtId="0" fontId="8" fillId="4" borderId="27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9" fontId="0" fillId="3" borderId="1" xfId="4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1" fillId="9" borderId="1" xfId="0" quotePrefix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left" vertical="center"/>
    </xf>
    <xf numFmtId="0" fontId="8" fillId="4" borderId="27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6" xfId="3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164" fontId="10" fillId="2" borderId="23" xfId="0" applyNumberFormat="1" applyFont="1" applyFill="1" applyBorder="1" applyAlignment="1">
      <alignment horizontal="right" vertical="center"/>
    </xf>
    <xf numFmtId="2" fontId="0" fillId="2" borderId="0" xfId="0" applyNumberFormat="1" applyFont="1" applyFill="1" applyBorder="1"/>
    <xf numFmtId="164" fontId="0" fillId="2" borderId="23" xfId="0" applyNumberFormat="1" applyFont="1" applyFill="1" applyBorder="1"/>
    <xf numFmtId="0" fontId="0" fillId="2" borderId="11" xfId="0" applyFont="1" applyFill="1" applyBorder="1"/>
    <xf numFmtId="164" fontId="0" fillId="2" borderId="13" xfId="0" applyNumberFormat="1" applyFont="1" applyFill="1" applyBorder="1"/>
    <xf numFmtId="0" fontId="0" fillId="0" borderId="14" xfId="0" applyFont="1" applyBorder="1"/>
    <xf numFmtId="0" fontId="0" fillId="0" borderId="19" xfId="0" applyFont="1" applyBorder="1"/>
    <xf numFmtId="0" fontId="0" fillId="0" borderId="25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2" xfId="0" applyFont="1" applyBorder="1"/>
    <xf numFmtId="0" fontId="0" fillId="0" borderId="22" xfId="0" applyFont="1" applyBorder="1"/>
    <xf numFmtId="0" fontId="0" fillId="0" borderId="0" xfId="0" applyFont="1" applyBorder="1"/>
    <xf numFmtId="0" fontId="0" fillId="0" borderId="23" xfId="0" applyFont="1" applyBorder="1"/>
    <xf numFmtId="2" fontId="0" fillId="0" borderId="23" xfId="0" applyNumberFormat="1" applyFont="1" applyBorder="1"/>
    <xf numFmtId="0" fontId="0" fillId="0" borderId="0" xfId="0" applyFont="1" applyBorder="1" applyAlignment="1">
      <alignment horizontal="left"/>
    </xf>
    <xf numFmtId="2" fontId="0" fillId="0" borderId="25" xfId="0" applyNumberFormat="1" applyFont="1" applyBorder="1"/>
    <xf numFmtId="0" fontId="0" fillId="0" borderId="0" xfId="0" applyFont="1"/>
    <xf numFmtId="0" fontId="0" fillId="0" borderId="25" xfId="0" applyFont="1" applyBorder="1" applyAlignment="1">
      <alignment horizontal="center"/>
    </xf>
    <xf numFmtId="0" fontId="0" fillId="0" borderId="10" xfId="0" applyFont="1" applyBorder="1"/>
    <xf numFmtId="0" fontId="0" fillId="0" borderId="11" xfId="0" applyFont="1" applyBorder="1"/>
    <xf numFmtId="0" fontId="0" fillId="0" borderId="13" xfId="0" applyFont="1" applyBorder="1"/>
    <xf numFmtId="0" fontId="14" fillId="2" borderId="27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4" fontId="8" fillId="5" borderId="7" xfId="0" applyNumberFormat="1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164" fontId="10" fillId="5" borderId="7" xfId="0" applyNumberFormat="1" applyFont="1" applyFill="1" applyBorder="1" applyAlignment="1">
      <alignment horizontal="center" vertical="center"/>
    </xf>
    <xf numFmtId="164" fontId="14" fillId="2" borderId="23" xfId="0" applyNumberFormat="1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165" fontId="10" fillId="0" borderId="20" xfId="0" applyNumberFormat="1" applyFont="1" applyFill="1" applyBorder="1" applyAlignment="1">
      <alignment horizontal="center" vertical="center"/>
    </xf>
    <xf numFmtId="164" fontId="7" fillId="0" borderId="20" xfId="0" applyNumberFormat="1" applyFont="1" applyFill="1" applyBorder="1" applyAlignment="1">
      <alignment horizontal="center" vertical="center"/>
    </xf>
    <xf numFmtId="164" fontId="10" fillId="0" borderId="31" xfId="0" applyNumberFormat="1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left" vertical="center" wrapText="1"/>
    </xf>
    <xf numFmtId="165" fontId="14" fillId="2" borderId="27" xfId="0" applyNumberFormat="1" applyFont="1" applyFill="1" applyBorder="1" applyAlignment="1">
      <alignment horizontal="center" vertical="center"/>
    </xf>
    <xf numFmtId="164" fontId="14" fillId="2" borderId="27" xfId="0" applyNumberFormat="1" applyFont="1" applyFill="1" applyBorder="1" applyAlignment="1">
      <alignment horizontal="center" vertical="center"/>
    </xf>
    <xf numFmtId="164" fontId="14" fillId="2" borderId="35" xfId="0" applyNumberFormat="1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left" vertical="center"/>
    </xf>
    <xf numFmtId="0" fontId="6" fillId="4" borderId="41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left" vertical="center" wrapText="1"/>
    </xf>
    <xf numFmtId="0" fontId="6" fillId="4" borderId="41" xfId="0" applyFont="1" applyFill="1" applyBorder="1" applyAlignment="1">
      <alignment horizontal="center" vertical="center" wrapText="1"/>
    </xf>
    <xf numFmtId="165" fontId="6" fillId="4" borderId="41" xfId="0" applyNumberFormat="1" applyFont="1" applyFill="1" applyBorder="1" applyAlignment="1">
      <alignment horizontal="center" vertical="center"/>
    </xf>
    <xf numFmtId="164" fontId="6" fillId="4" borderId="41" xfId="0" applyNumberFormat="1" applyFont="1" applyFill="1" applyBorder="1" applyAlignment="1">
      <alignment horizontal="center" vertical="center"/>
    </xf>
    <xf numFmtId="164" fontId="6" fillId="4" borderId="46" xfId="0" applyNumberFormat="1" applyFont="1" applyFill="1" applyBorder="1" applyAlignment="1">
      <alignment horizontal="center" vertical="center"/>
    </xf>
    <xf numFmtId="165" fontId="8" fillId="0" borderId="6" xfId="0" applyNumberFormat="1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165" fontId="0" fillId="0" borderId="0" xfId="0" applyNumberFormat="1"/>
    <xf numFmtId="0" fontId="8" fillId="5" borderId="6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9" fillId="0" borderId="14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10" fillId="0" borderId="2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23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0" fillId="0" borderId="19" xfId="0" applyFont="1" applyBorder="1" applyAlignment="1">
      <alignment horizontal="left"/>
    </xf>
    <xf numFmtId="0" fontId="0" fillId="2" borderId="10" xfId="0" applyFont="1" applyFill="1" applyBorder="1" applyAlignment="1">
      <alignment horizontal="right"/>
    </xf>
    <xf numFmtId="0" fontId="0" fillId="2" borderId="11" xfId="0" applyFont="1" applyFill="1" applyBorder="1" applyAlignment="1">
      <alignment horizontal="right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7" fillId="3" borderId="23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left" vertical="center"/>
    </xf>
    <xf numFmtId="0" fontId="8" fillId="4" borderId="27" xfId="0" applyFont="1" applyFill="1" applyBorder="1" applyAlignment="1">
      <alignment horizontal="left" vertical="center"/>
    </xf>
    <xf numFmtId="0" fontId="8" fillId="4" borderId="24" xfId="0" applyFont="1" applyFill="1" applyBorder="1" applyAlignment="1">
      <alignment horizontal="left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left" vertical="center"/>
    </xf>
    <xf numFmtId="0" fontId="8" fillId="4" borderId="34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right"/>
    </xf>
    <xf numFmtId="0" fontId="10" fillId="2" borderId="9" xfId="0" applyFont="1" applyFill="1" applyBorder="1" applyAlignment="1">
      <alignment horizontal="right"/>
    </xf>
    <xf numFmtId="0" fontId="10" fillId="2" borderId="22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9" fillId="0" borderId="22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23" xfId="0" applyFont="1" applyFill="1" applyBorder="1" applyAlignment="1">
      <alignment horizontal="left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0" fontId="8" fillId="4" borderId="22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8" fillId="4" borderId="21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4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9" fontId="1" fillId="0" borderId="36" xfId="0" applyNumberFormat="1" applyFont="1" applyBorder="1" applyAlignment="1">
      <alignment horizontal="center" vertical="center"/>
    </xf>
    <xf numFmtId="9" fontId="1" fillId="0" borderId="24" xfId="0" applyNumberFormat="1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" fillId="0" borderId="36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</cellXfs>
  <cellStyles count="5">
    <cellStyle name="Moeda" xfId="2" builtinId="4"/>
    <cellStyle name="Normal" xfId="0" builtinId="0"/>
    <cellStyle name="Normal_Pesquisa no referencial 10 de maio de 2013" xfId="1"/>
    <cellStyle name="Porcentagem" xfId="4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</xdr:colOff>
      <xdr:row>0</xdr:row>
      <xdr:rowOff>85725</xdr:rowOff>
    </xdr:from>
    <xdr:to>
      <xdr:col>1</xdr:col>
      <xdr:colOff>304800</xdr:colOff>
      <xdr:row>1</xdr:row>
      <xdr:rowOff>718499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" y="85725"/>
          <a:ext cx="757238" cy="823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</xdr:colOff>
      <xdr:row>0</xdr:row>
      <xdr:rowOff>104775</xdr:rowOff>
    </xdr:from>
    <xdr:to>
      <xdr:col>1</xdr:col>
      <xdr:colOff>294894</xdr:colOff>
      <xdr:row>1</xdr:row>
      <xdr:rowOff>523875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" y="104775"/>
          <a:ext cx="823532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erspectiv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alpha val="100000"/>
                <a:satMod val="160000"/>
                <a:lumMod val="105000"/>
              </a:schemeClr>
            </a:gs>
            <a:gs pos="41000">
              <a:schemeClr val="phClr">
                <a:tint val="57000"/>
                <a:satMod val="180000"/>
                <a:lumMod val="99000"/>
              </a:schemeClr>
            </a:gs>
            <a:gs pos="100000">
              <a:schemeClr val="phClr">
                <a:tint val="80000"/>
                <a:satMod val="200000"/>
                <a:lumMod val="104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6000"/>
                <a:satMod val="130000"/>
                <a:lumMod val="114000"/>
              </a:schemeClr>
            </a:gs>
            <a:gs pos="60000">
              <a:schemeClr val="phClr">
                <a:tint val="100000"/>
                <a:satMod val="106000"/>
                <a:lumMod val="110000"/>
              </a:schemeClr>
            </a:gs>
            <a:gs pos="100000">
              <a:schemeClr val="phClr"/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28000"/>
              </a:srgbClr>
            </a:outerShdw>
          </a:effectLst>
        </a:effectStyle>
        <a:effectStyle>
          <a:effectLst>
            <a:outerShdw blurRad="47625" dist="38100" dir="5400000" sy="98000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twoPt" dir="br">
              <a:rot lat="0" lon="0" rev="8700000"/>
            </a:lightRig>
          </a:scene3d>
          <a:sp3d prstMaterial="matte">
            <a:bevelT w="25400" h="53975"/>
          </a:sp3d>
        </a:effectStyle>
        <a:effectStyle>
          <a:effectLst>
            <a:reflection blurRad="12700" stA="24000" endPos="28000" dist="50800" dir="5400000" sy="-100000" rotWithShape="0"/>
          </a:effectLst>
          <a:scene3d>
            <a:camera prst="orthographicFront">
              <a:rot lat="0" lon="0" rev="0"/>
            </a:camera>
            <a:lightRig rig="threePt" dir="t">
              <a:rot lat="0" lon="0" rev="4800000"/>
            </a:lightRig>
          </a:scene3d>
          <a:sp3d>
            <a:bevelT w="69850" h="3175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abSelected="1" view="pageBreakPreview" topLeftCell="A58" zoomScaleNormal="100" zoomScaleSheetLayoutView="100" workbookViewId="0">
      <selection activeCell="A66" sqref="A66:H66"/>
    </sheetView>
  </sheetViews>
  <sheetFormatPr defaultRowHeight="15" x14ac:dyDescent="0.25"/>
  <cols>
    <col min="1" max="1" width="7.5703125" customWidth="1"/>
    <col min="2" max="2" width="5.28515625" bestFit="1" customWidth="1"/>
    <col min="3" max="3" width="48.140625" bestFit="1" customWidth="1"/>
    <col min="4" max="4" width="12.85546875" bestFit="1" customWidth="1"/>
    <col min="5" max="5" width="10.7109375" bestFit="1" customWidth="1"/>
    <col min="6" max="6" width="13.5703125" customWidth="1"/>
    <col min="7" max="7" width="12.7109375" bestFit="1" customWidth="1"/>
    <col min="8" max="8" width="18.85546875" customWidth="1"/>
    <col min="9" max="9" width="14.42578125" customWidth="1"/>
  </cols>
  <sheetData>
    <row r="1" spans="1:8" ht="15" customHeight="1" x14ac:dyDescent="0.25">
      <c r="A1" s="164" t="s">
        <v>248</v>
      </c>
      <c r="B1" s="165"/>
      <c r="C1" s="165"/>
      <c r="D1" s="166"/>
      <c r="E1" s="13" t="s">
        <v>35</v>
      </c>
      <c r="F1" s="37">
        <f>H60</f>
        <v>183790.67546250002</v>
      </c>
      <c r="G1" s="13" t="s">
        <v>36</v>
      </c>
      <c r="H1" s="55"/>
    </row>
    <row r="2" spans="1:8" ht="70.5" customHeight="1" thickBot="1" x14ac:dyDescent="0.3">
      <c r="A2" s="167"/>
      <c r="B2" s="168"/>
      <c r="C2" s="168"/>
      <c r="D2" s="169"/>
      <c r="E2" s="14" t="s">
        <v>37</v>
      </c>
      <c r="F2" s="15">
        <v>44409</v>
      </c>
      <c r="G2" s="14" t="s">
        <v>38</v>
      </c>
      <c r="H2" s="16">
        <v>44470</v>
      </c>
    </row>
    <row r="3" spans="1:8" x14ac:dyDescent="0.25">
      <c r="A3" s="170" t="s">
        <v>242</v>
      </c>
      <c r="B3" s="171"/>
      <c r="C3" s="171"/>
      <c r="D3" s="171"/>
      <c r="E3" s="171"/>
      <c r="F3" s="171"/>
      <c r="G3" s="171"/>
      <c r="H3" s="172"/>
    </row>
    <row r="4" spans="1:8" x14ac:dyDescent="0.25">
      <c r="A4" s="173" t="s">
        <v>240</v>
      </c>
      <c r="B4" s="174"/>
      <c r="C4" s="174"/>
      <c r="D4" s="174"/>
      <c r="E4" s="174"/>
      <c r="F4" s="174"/>
      <c r="G4" s="174"/>
      <c r="H4" s="175"/>
    </row>
    <row r="5" spans="1:8" ht="15.75" thickBot="1" x14ac:dyDescent="0.3">
      <c r="A5" s="176" t="s">
        <v>241</v>
      </c>
      <c r="B5" s="177"/>
      <c r="C5" s="177"/>
      <c r="D5" s="177"/>
      <c r="E5" s="177"/>
      <c r="F5" s="177"/>
      <c r="G5" s="177"/>
      <c r="H5" s="178"/>
    </row>
    <row r="6" spans="1:8" ht="15.75" thickBot="1" x14ac:dyDescent="0.3">
      <c r="A6" s="179" t="s">
        <v>130</v>
      </c>
      <c r="B6" s="180"/>
      <c r="C6" s="180"/>
      <c r="D6" s="180"/>
      <c r="E6" s="180"/>
      <c r="F6" s="180"/>
      <c r="G6" s="180"/>
      <c r="H6" s="181"/>
    </row>
    <row r="7" spans="1:8" ht="51.75" thickBot="1" x14ac:dyDescent="0.3">
      <c r="A7" s="77" t="s">
        <v>0</v>
      </c>
      <c r="B7" s="77" t="s">
        <v>1</v>
      </c>
      <c r="C7" s="77" t="s">
        <v>2</v>
      </c>
      <c r="D7" s="78" t="s">
        <v>14</v>
      </c>
      <c r="E7" s="78" t="s">
        <v>9</v>
      </c>
      <c r="F7" s="77" t="s">
        <v>3</v>
      </c>
      <c r="G7" s="77" t="s">
        <v>4</v>
      </c>
      <c r="H7" s="77" t="s">
        <v>5</v>
      </c>
    </row>
    <row r="8" spans="1:8" x14ac:dyDescent="0.25">
      <c r="A8" s="79">
        <v>1</v>
      </c>
      <c r="B8" s="182" t="s">
        <v>117</v>
      </c>
      <c r="C8" s="182"/>
      <c r="D8" s="182"/>
      <c r="E8" s="182"/>
      <c r="F8" s="182"/>
      <c r="G8" s="182"/>
      <c r="H8" s="183"/>
    </row>
    <row r="9" spans="1:8" ht="38.25" x14ac:dyDescent="0.25">
      <c r="A9" s="45" t="s">
        <v>12</v>
      </c>
      <c r="B9" s="31" t="s">
        <v>15</v>
      </c>
      <c r="C9" s="35" t="s">
        <v>27</v>
      </c>
      <c r="D9" s="33" t="s">
        <v>133</v>
      </c>
      <c r="E9" s="33" t="s">
        <v>30</v>
      </c>
      <c r="F9" s="31">
        <v>2</v>
      </c>
      <c r="G9" s="36">
        <f>SUM(H10:H11)</f>
        <v>770.74400000000003</v>
      </c>
      <c r="H9" s="30">
        <f t="shared" ref="H9:H14" si="0">F9*G9</f>
        <v>1541.4880000000001</v>
      </c>
    </row>
    <row r="10" spans="1:8" ht="38.25" hidden="1" x14ac:dyDescent="0.25">
      <c r="A10" s="17" t="s">
        <v>120</v>
      </c>
      <c r="B10" s="18" t="s">
        <v>22</v>
      </c>
      <c r="C10" s="19" t="s">
        <v>28</v>
      </c>
      <c r="D10" s="20" t="s">
        <v>131</v>
      </c>
      <c r="E10" s="18" t="s">
        <v>24</v>
      </c>
      <c r="F10" s="21">
        <v>1</v>
      </c>
      <c r="G10" s="22" t="s">
        <v>25</v>
      </c>
      <c r="H10" s="23">
        <f t="shared" si="0"/>
        <v>585</v>
      </c>
    </row>
    <row r="11" spans="1:8" ht="51" hidden="1" x14ac:dyDescent="0.25">
      <c r="A11" s="17" t="s">
        <v>121</v>
      </c>
      <c r="B11" s="18" t="s">
        <v>22</v>
      </c>
      <c r="C11" s="46" t="s">
        <v>29</v>
      </c>
      <c r="D11" s="20" t="s">
        <v>132</v>
      </c>
      <c r="E11" s="18" t="s">
        <v>26</v>
      </c>
      <c r="F11" s="24">
        <v>79.040000000000006</v>
      </c>
      <c r="G11" s="25">
        <v>2.35</v>
      </c>
      <c r="H11" s="23">
        <f t="shared" si="0"/>
        <v>185.74400000000003</v>
      </c>
    </row>
    <row r="12" spans="1:8" ht="63.75" x14ac:dyDescent="0.25">
      <c r="A12" s="26" t="s">
        <v>13</v>
      </c>
      <c r="B12" s="27" t="s">
        <v>15</v>
      </c>
      <c r="C12" s="28" t="s">
        <v>204</v>
      </c>
      <c r="D12" s="29" t="s">
        <v>133</v>
      </c>
      <c r="E12" s="27" t="s">
        <v>252</v>
      </c>
      <c r="F12" s="75">
        <v>220</v>
      </c>
      <c r="G12" s="42">
        <f>SUM(H13:H14)</f>
        <v>27.704999999999998</v>
      </c>
      <c r="H12" s="34">
        <f t="shared" si="0"/>
        <v>6095.0999999999995</v>
      </c>
    </row>
    <row r="13" spans="1:8" ht="51" hidden="1" x14ac:dyDescent="0.25">
      <c r="A13" s="17" t="s">
        <v>122</v>
      </c>
      <c r="B13" s="18" t="s">
        <v>22</v>
      </c>
      <c r="C13" s="19" t="s">
        <v>201</v>
      </c>
      <c r="D13" s="20" t="s">
        <v>203</v>
      </c>
      <c r="E13" s="18" t="s">
        <v>202</v>
      </c>
      <c r="F13" s="24">
        <v>2</v>
      </c>
      <c r="G13" s="25">
        <v>13.5</v>
      </c>
      <c r="H13" s="23">
        <f t="shared" si="0"/>
        <v>27</v>
      </c>
    </row>
    <row r="14" spans="1:8" ht="51" hidden="1" x14ac:dyDescent="0.25">
      <c r="A14" s="17" t="s">
        <v>123</v>
      </c>
      <c r="B14" s="18" t="s">
        <v>22</v>
      </c>
      <c r="C14" s="19" t="s">
        <v>29</v>
      </c>
      <c r="D14" s="20" t="s">
        <v>132</v>
      </c>
      <c r="E14" s="18" t="s">
        <v>26</v>
      </c>
      <c r="F14" s="24">
        <v>0.3</v>
      </c>
      <c r="G14" s="25">
        <v>2.35</v>
      </c>
      <c r="H14" s="23">
        <f t="shared" si="0"/>
        <v>0.70499999999999996</v>
      </c>
    </row>
    <row r="15" spans="1:8" hidden="1" x14ac:dyDescent="0.25">
      <c r="A15" s="184" t="s">
        <v>118</v>
      </c>
      <c r="B15" s="185"/>
      <c r="C15" s="185"/>
      <c r="D15" s="185"/>
      <c r="E15" s="185"/>
      <c r="F15" s="185"/>
      <c r="G15" s="186"/>
      <c r="H15" s="48">
        <f>SUM(H9,H12)</f>
        <v>7636.5879999999997</v>
      </c>
    </row>
    <row r="16" spans="1:8" x14ac:dyDescent="0.25">
      <c r="A16" s="106">
        <v>2</v>
      </c>
      <c r="B16" s="187" t="s">
        <v>159</v>
      </c>
      <c r="C16" s="187"/>
      <c r="D16" s="187"/>
      <c r="E16" s="187"/>
      <c r="F16" s="187"/>
      <c r="G16" s="187"/>
      <c r="H16" s="188"/>
    </row>
    <row r="17" spans="1:8" ht="25.5" x14ac:dyDescent="0.25">
      <c r="A17" s="107" t="s">
        <v>20</v>
      </c>
      <c r="B17" s="53" t="s">
        <v>15</v>
      </c>
      <c r="C17" s="50" t="s">
        <v>151</v>
      </c>
      <c r="D17" s="135" t="s">
        <v>247</v>
      </c>
      <c r="E17" s="53" t="s">
        <v>24</v>
      </c>
      <c r="F17" s="31">
        <v>2</v>
      </c>
      <c r="G17" s="49">
        <f>SUM(H18:H23)</f>
        <v>3465.25</v>
      </c>
      <c r="H17" s="108">
        <f t="shared" ref="H17:H23" si="1">F17*G17</f>
        <v>6930.5</v>
      </c>
    </row>
    <row r="18" spans="1:8" hidden="1" x14ac:dyDescent="0.25">
      <c r="A18" s="109" t="s">
        <v>124</v>
      </c>
      <c r="B18" s="54" t="s">
        <v>153</v>
      </c>
      <c r="C18" s="52" t="s">
        <v>152</v>
      </c>
      <c r="D18" s="54">
        <v>40818</v>
      </c>
      <c r="E18" s="54" t="s">
        <v>19</v>
      </c>
      <c r="F18" s="54">
        <v>1</v>
      </c>
      <c r="G18" s="54">
        <v>3122</v>
      </c>
      <c r="H18" s="110">
        <f t="shared" si="1"/>
        <v>3122</v>
      </c>
    </row>
    <row r="19" spans="1:8" hidden="1" x14ac:dyDescent="0.25">
      <c r="A19" s="109" t="s">
        <v>125</v>
      </c>
      <c r="B19" s="54" t="s">
        <v>17</v>
      </c>
      <c r="C19" s="52" t="s">
        <v>154</v>
      </c>
      <c r="D19" s="54">
        <v>40863</v>
      </c>
      <c r="E19" s="54" t="s">
        <v>19</v>
      </c>
      <c r="F19" s="54">
        <v>1</v>
      </c>
      <c r="G19" s="54">
        <v>103.7</v>
      </c>
      <c r="H19" s="110">
        <f t="shared" si="1"/>
        <v>103.7</v>
      </c>
    </row>
    <row r="20" spans="1:8" hidden="1" x14ac:dyDescent="0.25">
      <c r="A20" s="109" t="s">
        <v>126</v>
      </c>
      <c r="B20" s="54" t="s">
        <v>17</v>
      </c>
      <c r="C20" s="52" t="s">
        <v>155</v>
      </c>
      <c r="D20" s="54">
        <v>40864</v>
      </c>
      <c r="E20" s="54" t="s">
        <v>19</v>
      </c>
      <c r="F20" s="54">
        <v>1</v>
      </c>
      <c r="G20" s="54">
        <v>11.13</v>
      </c>
      <c r="H20" s="110">
        <f t="shared" si="1"/>
        <v>11.13</v>
      </c>
    </row>
    <row r="21" spans="1:8" ht="38.25" hidden="1" x14ac:dyDescent="0.25">
      <c r="A21" s="109" t="s">
        <v>127</v>
      </c>
      <c r="B21" s="54" t="s">
        <v>17</v>
      </c>
      <c r="C21" s="52" t="s">
        <v>158</v>
      </c>
      <c r="D21" s="54">
        <v>43475</v>
      </c>
      <c r="E21" s="54" t="s">
        <v>19</v>
      </c>
      <c r="F21" s="54">
        <v>1</v>
      </c>
      <c r="G21" s="54">
        <v>14.97</v>
      </c>
      <c r="H21" s="110">
        <f t="shared" si="1"/>
        <v>14.97</v>
      </c>
    </row>
    <row r="22" spans="1:8" ht="38.25" hidden="1" x14ac:dyDescent="0.25">
      <c r="A22" s="109" t="s">
        <v>128</v>
      </c>
      <c r="B22" s="54" t="s">
        <v>17</v>
      </c>
      <c r="C22" s="52" t="s">
        <v>156</v>
      </c>
      <c r="D22" s="54">
        <v>43499</v>
      </c>
      <c r="E22" s="54" t="s">
        <v>19</v>
      </c>
      <c r="F22" s="54">
        <v>1</v>
      </c>
      <c r="G22" s="54">
        <v>177.24</v>
      </c>
      <c r="H22" s="110">
        <f t="shared" si="1"/>
        <v>177.24</v>
      </c>
    </row>
    <row r="23" spans="1:8" ht="38.25" hidden="1" x14ac:dyDescent="0.25">
      <c r="A23" s="109" t="s">
        <v>129</v>
      </c>
      <c r="B23" s="54" t="s">
        <v>17</v>
      </c>
      <c r="C23" s="52" t="s">
        <v>157</v>
      </c>
      <c r="D23" s="54">
        <v>95422</v>
      </c>
      <c r="E23" s="54" t="s">
        <v>19</v>
      </c>
      <c r="F23" s="54">
        <v>1</v>
      </c>
      <c r="G23" s="54">
        <v>36.21</v>
      </c>
      <c r="H23" s="110">
        <f t="shared" si="1"/>
        <v>36.21</v>
      </c>
    </row>
    <row r="24" spans="1:8" hidden="1" x14ac:dyDescent="0.25">
      <c r="A24" s="71" t="s">
        <v>119</v>
      </c>
      <c r="B24" s="72"/>
      <c r="C24" s="51"/>
      <c r="D24" s="72"/>
      <c r="E24" s="72"/>
      <c r="F24" s="72"/>
      <c r="G24" s="72"/>
      <c r="H24" s="47">
        <f>SUM(H17)</f>
        <v>6930.5</v>
      </c>
    </row>
    <row r="25" spans="1:8" x14ac:dyDescent="0.25">
      <c r="A25" s="80">
        <v>3</v>
      </c>
      <c r="B25" s="81"/>
      <c r="C25" s="81" t="s">
        <v>207</v>
      </c>
      <c r="D25" s="81"/>
      <c r="E25" s="81"/>
      <c r="F25" s="81"/>
      <c r="G25" s="81"/>
      <c r="H25" s="111"/>
    </row>
    <row r="26" spans="1:8" ht="38.25" x14ac:dyDescent="0.25">
      <c r="A26" s="26" t="s">
        <v>31</v>
      </c>
      <c r="B26" s="27"/>
      <c r="C26" s="28" t="s">
        <v>205</v>
      </c>
      <c r="D26" s="29" t="s">
        <v>206</v>
      </c>
      <c r="E26" s="27" t="s">
        <v>23</v>
      </c>
      <c r="F26" s="75">
        <v>3800</v>
      </c>
      <c r="G26" s="42">
        <f>H27+H28</f>
        <v>7.0860000000000003</v>
      </c>
      <c r="H26" s="34">
        <f>G26*F26</f>
        <v>26926.800000000003</v>
      </c>
    </row>
    <row r="27" spans="1:8" hidden="1" x14ac:dyDescent="0.25">
      <c r="A27" s="17" t="s">
        <v>32</v>
      </c>
      <c r="B27" s="18" t="s">
        <v>16</v>
      </c>
      <c r="C27" s="19" t="s">
        <v>148</v>
      </c>
      <c r="D27" s="20" t="s">
        <v>149</v>
      </c>
      <c r="E27" s="18" t="s">
        <v>19</v>
      </c>
      <c r="F27" s="40">
        <v>0.4</v>
      </c>
      <c r="G27" s="25">
        <v>17.61</v>
      </c>
      <c r="H27" s="23">
        <f>(G27*F27)</f>
        <v>7.0440000000000005</v>
      </c>
    </row>
    <row r="28" spans="1:8" ht="25.5" hidden="1" x14ac:dyDescent="0.25">
      <c r="A28" s="17" t="s">
        <v>237</v>
      </c>
      <c r="B28" s="18" t="s">
        <v>17</v>
      </c>
      <c r="C28" s="19" t="s">
        <v>224</v>
      </c>
      <c r="D28" s="20">
        <v>3767</v>
      </c>
      <c r="E28" s="20" t="s">
        <v>225</v>
      </c>
      <c r="F28" s="40">
        <v>0.06</v>
      </c>
      <c r="G28" s="25">
        <v>0.7</v>
      </c>
      <c r="H28" s="23">
        <f>(G28*F28)</f>
        <v>4.1999999999999996E-2</v>
      </c>
    </row>
    <row r="29" spans="1:8" ht="51" x14ac:dyDescent="0.25">
      <c r="A29" s="26" t="s">
        <v>210</v>
      </c>
      <c r="B29" s="27" t="s">
        <v>198</v>
      </c>
      <c r="C29" s="28" t="s">
        <v>197</v>
      </c>
      <c r="D29" s="29" t="s">
        <v>200</v>
      </c>
      <c r="E29" s="27" t="s">
        <v>23</v>
      </c>
      <c r="F29" s="75">
        <v>3800</v>
      </c>
      <c r="G29" s="42">
        <f>TRUNC(SUM(H30:H32),2)</f>
        <v>2.0699999999999998</v>
      </c>
      <c r="H29" s="34">
        <f>G29*F29</f>
        <v>7865.9999999999991</v>
      </c>
    </row>
    <row r="30" spans="1:8" ht="25.5" hidden="1" x14ac:dyDescent="0.25">
      <c r="A30" s="17" t="s">
        <v>209</v>
      </c>
      <c r="B30" s="18" t="s">
        <v>17</v>
      </c>
      <c r="C30" s="19" t="s">
        <v>199</v>
      </c>
      <c r="D30" s="18">
        <v>6085</v>
      </c>
      <c r="E30" s="20" t="s">
        <v>11</v>
      </c>
      <c r="F30" s="40">
        <v>0.16</v>
      </c>
      <c r="G30" s="25">
        <v>8.4499999999999993</v>
      </c>
      <c r="H30" s="23">
        <f t="shared" ref="H30:H32" si="2">G30*F30</f>
        <v>1.3519999999999999</v>
      </c>
    </row>
    <row r="31" spans="1:8" hidden="1" x14ac:dyDescent="0.25">
      <c r="A31" s="17" t="s">
        <v>211</v>
      </c>
      <c r="B31" s="18" t="s">
        <v>153</v>
      </c>
      <c r="C31" s="19" t="s">
        <v>34</v>
      </c>
      <c r="D31" s="18">
        <v>88310</v>
      </c>
      <c r="E31" s="20" t="s">
        <v>19</v>
      </c>
      <c r="F31" s="40">
        <v>2.5000000000000001E-2</v>
      </c>
      <c r="G31" s="25">
        <v>24.89</v>
      </c>
      <c r="H31" s="23">
        <f t="shared" si="2"/>
        <v>0.62225000000000008</v>
      </c>
    </row>
    <row r="32" spans="1:8" hidden="1" x14ac:dyDescent="0.25">
      <c r="A32" s="17" t="s">
        <v>212</v>
      </c>
      <c r="B32" s="113" t="s">
        <v>153</v>
      </c>
      <c r="C32" s="46" t="s">
        <v>188</v>
      </c>
      <c r="D32" s="113">
        <v>88316</v>
      </c>
      <c r="E32" s="114" t="s">
        <v>19</v>
      </c>
      <c r="F32" s="115">
        <v>6.0000000000000001E-3</v>
      </c>
      <c r="G32" s="116">
        <v>17.61</v>
      </c>
      <c r="H32" s="117">
        <f t="shared" si="2"/>
        <v>0.10566</v>
      </c>
    </row>
    <row r="33" spans="1:8" hidden="1" x14ac:dyDescent="0.25">
      <c r="A33" s="123" t="s">
        <v>160</v>
      </c>
      <c r="B33" s="124"/>
      <c r="C33" s="125"/>
      <c r="D33" s="124"/>
      <c r="E33" s="126"/>
      <c r="F33" s="127"/>
      <c r="G33" s="128"/>
      <c r="H33" s="129">
        <f>SUM(,H26,H29)</f>
        <v>34792.800000000003</v>
      </c>
    </row>
    <row r="34" spans="1:8" x14ac:dyDescent="0.25">
      <c r="A34" s="106">
        <v>4</v>
      </c>
      <c r="B34" s="118"/>
      <c r="C34" s="119" t="s">
        <v>208</v>
      </c>
      <c r="D34" s="118"/>
      <c r="E34" s="105"/>
      <c r="F34" s="120"/>
      <c r="G34" s="121"/>
      <c r="H34" s="122"/>
    </row>
    <row r="35" spans="1:8" ht="25.5" x14ac:dyDescent="0.25">
      <c r="A35" s="45" t="s">
        <v>134</v>
      </c>
      <c r="B35" s="31" t="s">
        <v>198</v>
      </c>
      <c r="C35" s="32" t="s">
        <v>243</v>
      </c>
      <c r="D35" s="31" t="s">
        <v>226</v>
      </c>
      <c r="E35" s="33" t="s">
        <v>23</v>
      </c>
      <c r="F35" s="130">
        <f>1951.2/2</f>
        <v>975.6</v>
      </c>
      <c r="G35" s="74">
        <f>TRUNC(SUM(H36:H39),2)</f>
        <v>25.04</v>
      </c>
      <c r="H35" s="30">
        <f>G35*F35</f>
        <v>24429.024000000001</v>
      </c>
    </row>
    <row r="36" spans="1:8" ht="25.5" hidden="1" x14ac:dyDescent="0.25">
      <c r="A36" s="17" t="s">
        <v>135</v>
      </c>
      <c r="B36" s="18" t="s">
        <v>17</v>
      </c>
      <c r="C36" s="19" t="s">
        <v>137</v>
      </c>
      <c r="D36" s="20">
        <v>3767</v>
      </c>
      <c r="E36" s="20" t="s">
        <v>21</v>
      </c>
      <c r="F36" s="40">
        <v>0.1</v>
      </c>
      <c r="G36" s="25">
        <v>0.7</v>
      </c>
      <c r="H36" s="23">
        <f>G36*F36</f>
        <v>6.9999999999999993E-2</v>
      </c>
    </row>
    <row r="37" spans="1:8" hidden="1" x14ac:dyDescent="0.25">
      <c r="A37" s="17" t="s">
        <v>161</v>
      </c>
      <c r="B37" s="18" t="s">
        <v>17</v>
      </c>
      <c r="C37" s="19" t="s">
        <v>138</v>
      </c>
      <c r="D37" s="20">
        <v>4047</v>
      </c>
      <c r="E37" s="20" t="s">
        <v>33</v>
      </c>
      <c r="F37" s="40">
        <v>0.2445</v>
      </c>
      <c r="G37" s="25">
        <v>15.98</v>
      </c>
      <c r="H37" s="23">
        <f>G37*F37</f>
        <v>3.9071099999999999</v>
      </c>
    </row>
    <row r="38" spans="1:8" hidden="1" x14ac:dyDescent="0.25">
      <c r="A38" s="17" t="s">
        <v>162</v>
      </c>
      <c r="B38" s="18" t="s">
        <v>153</v>
      </c>
      <c r="C38" s="19" t="s">
        <v>34</v>
      </c>
      <c r="D38" s="20">
        <v>88310</v>
      </c>
      <c r="E38" s="20" t="s">
        <v>19</v>
      </c>
      <c r="F38" s="40">
        <v>0.67200000000000004</v>
      </c>
      <c r="G38" s="25">
        <v>24.89</v>
      </c>
      <c r="H38" s="23">
        <f>G38*F38</f>
        <v>16.726080000000003</v>
      </c>
    </row>
    <row r="39" spans="1:8" hidden="1" x14ac:dyDescent="0.25">
      <c r="A39" s="17" t="s">
        <v>163</v>
      </c>
      <c r="B39" s="18" t="s">
        <v>153</v>
      </c>
      <c r="C39" s="19" t="s">
        <v>188</v>
      </c>
      <c r="D39" s="20">
        <v>88316</v>
      </c>
      <c r="E39" s="20" t="s">
        <v>19</v>
      </c>
      <c r="F39" s="40">
        <v>0.247</v>
      </c>
      <c r="G39" s="25">
        <v>17.61</v>
      </c>
      <c r="H39" s="23">
        <f>TRUNC(G39*F39,2)</f>
        <v>4.34</v>
      </c>
    </row>
    <row r="40" spans="1:8" ht="25.5" x14ac:dyDescent="0.25">
      <c r="A40" s="39" t="s">
        <v>136</v>
      </c>
      <c r="B40" s="31" t="s">
        <v>15</v>
      </c>
      <c r="C40" s="32" t="s">
        <v>244</v>
      </c>
      <c r="D40" s="33" t="s">
        <v>245</v>
      </c>
      <c r="E40" s="31" t="s">
        <v>23</v>
      </c>
      <c r="F40" s="76">
        <f>1073.2+775.3</f>
        <v>1848.5</v>
      </c>
      <c r="G40" s="74">
        <f>TRUNC(SUM(H41:H44),2)</f>
        <v>10</v>
      </c>
      <c r="H40" s="30">
        <f t="shared" ref="H40:H56" si="3">G40*F40</f>
        <v>18485</v>
      </c>
    </row>
    <row r="41" spans="1:8" ht="25.5" hidden="1" x14ac:dyDescent="0.25">
      <c r="A41" s="44" t="s">
        <v>140</v>
      </c>
      <c r="B41" s="18" t="s">
        <v>17</v>
      </c>
      <c r="C41" s="19" t="s">
        <v>137</v>
      </c>
      <c r="D41" s="20">
        <v>3767</v>
      </c>
      <c r="E41" s="18" t="s">
        <v>21</v>
      </c>
      <c r="F41" s="40">
        <v>0.06</v>
      </c>
      <c r="G41" s="25">
        <v>0.7</v>
      </c>
      <c r="H41" s="23">
        <f>G41*F41</f>
        <v>4.1999999999999996E-2</v>
      </c>
    </row>
    <row r="42" spans="1:8" hidden="1" x14ac:dyDescent="0.25">
      <c r="A42" s="44" t="s">
        <v>141</v>
      </c>
      <c r="B42" s="18" t="s">
        <v>17</v>
      </c>
      <c r="C42" s="19" t="s">
        <v>138</v>
      </c>
      <c r="D42" s="20">
        <v>4047</v>
      </c>
      <c r="E42" s="18" t="s">
        <v>33</v>
      </c>
      <c r="F42" s="40">
        <v>0.16400000000000001</v>
      </c>
      <c r="G42" s="25">
        <v>15.98</v>
      </c>
      <c r="H42" s="23">
        <f>G42*F42</f>
        <v>2.6207200000000004</v>
      </c>
    </row>
    <row r="43" spans="1:8" hidden="1" x14ac:dyDescent="0.25">
      <c r="A43" s="44" t="s">
        <v>142</v>
      </c>
      <c r="B43" s="18" t="s">
        <v>16</v>
      </c>
      <c r="C43" s="19" t="s">
        <v>139</v>
      </c>
      <c r="D43" s="20">
        <v>88310</v>
      </c>
      <c r="E43" s="18" t="s">
        <v>19</v>
      </c>
      <c r="F43" s="40">
        <v>0.23400000000000001</v>
      </c>
      <c r="G43" s="25">
        <v>24.89</v>
      </c>
      <c r="H43" s="23">
        <f>G43*F43</f>
        <v>5.8242600000000007</v>
      </c>
    </row>
    <row r="44" spans="1:8" hidden="1" x14ac:dyDescent="0.25">
      <c r="A44" s="44" t="s">
        <v>143</v>
      </c>
      <c r="B44" s="18" t="s">
        <v>16</v>
      </c>
      <c r="C44" s="19" t="s">
        <v>18</v>
      </c>
      <c r="D44" s="20">
        <v>88316</v>
      </c>
      <c r="E44" s="18" t="s">
        <v>19</v>
      </c>
      <c r="F44" s="40">
        <v>8.5999999999999993E-2</v>
      </c>
      <c r="G44" s="25">
        <v>17.61</v>
      </c>
      <c r="H44" s="23">
        <f>G44*F44</f>
        <v>1.5144599999999999</v>
      </c>
    </row>
    <row r="45" spans="1:8" ht="38.25" x14ac:dyDescent="0.25">
      <c r="A45" s="112" t="s">
        <v>189</v>
      </c>
      <c r="B45" s="27" t="s">
        <v>15</v>
      </c>
      <c r="C45" s="28" t="s">
        <v>228</v>
      </c>
      <c r="D45" s="29" t="s">
        <v>246</v>
      </c>
      <c r="E45" s="27" t="s">
        <v>23</v>
      </c>
      <c r="F45" s="75">
        <v>1951.5</v>
      </c>
      <c r="G45" s="42">
        <f>TRUNC(SUM(H46:H48),2)</f>
        <v>15.27</v>
      </c>
      <c r="H45" s="34">
        <f t="shared" si="3"/>
        <v>29799.404999999999</v>
      </c>
    </row>
    <row r="46" spans="1:8" hidden="1" x14ac:dyDescent="0.25">
      <c r="A46" s="44" t="s">
        <v>190</v>
      </c>
      <c r="B46" s="18" t="s">
        <v>17</v>
      </c>
      <c r="C46" s="133" t="s">
        <v>146</v>
      </c>
      <c r="D46" s="18">
        <v>7356</v>
      </c>
      <c r="E46" s="18" t="s">
        <v>11</v>
      </c>
      <c r="F46" s="18">
        <v>0.33</v>
      </c>
      <c r="G46" s="43">
        <v>23.13</v>
      </c>
      <c r="H46" s="23">
        <f t="shared" si="3"/>
        <v>7.6329000000000002</v>
      </c>
    </row>
    <row r="47" spans="1:8" hidden="1" x14ac:dyDescent="0.25">
      <c r="A47" s="44" t="s">
        <v>191</v>
      </c>
      <c r="B47" s="18" t="s">
        <v>16</v>
      </c>
      <c r="C47" s="41" t="s">
        <v>147</v>
      </c>
      <c r="D47" s="20">
        <v>88310</v>
      </c>
      <c r="E47" s="18" t="s">
        <v>19</v>
      </c>
      <c r="F47" s="40">
        <v>0.24399999999999999</v>
      </c>
      <c r="G47" s="25">
        <v>24.89</v>
      </c>
      <c r="H47" s="23">
        <f t="shared" si="3"/>
        <v>6.0731599999999997</v>
      </c>
    </row>
    <row r="48" spans="1:8" hidden="1" x14ac:dyDescent="0.25">
      <c r="A48" s="44" t="s">
        <v>192</v>
      </c>
      <c r="B48" s="18" t="s">
        <v>16</v>
      </c>
      <c r="C48" s="41" t="s">
        <v>148</v>
      </c>
      <c r="D48" s="20">
        <v>88316</v>
      </c>
      <c r="E48" s="18" t="s">
        <v>19</v>
      </c>
      <c r="F48" s="40">
        <v>8.8999999999999996E-2</v>
      </c>
      <c r="G48" s="25">
        <v>17.61</v>
      </c>
      <c r="H48" s="23">
        <f t="shared" si="3"/>
        <v>1.5672899999999998</v>
      </c>
    </row>
    <row r="49" spans="1:9" ht="38.25" x14ac:dyDescent="0.25">
      <c r="A49" s="26" t="s">
        <v>193</v>
      </c>
      <c r="B49" s="27" t="s">
        <v>15</v>
      </c>
      <c r="C49" s="28" t="s">
        <v>230</v>
      </c>
      <c r="D49" s="27" t="s">
        <v>145</v>
      </c>
      <c r="E49" s="27" t="s">
        <v>23</v>
      </c>
      <c r="F49" s="27">
        <v>775.3</v>
      </c>
      <c r="G49" s="42">
        <f>SUM(H50:H52)</f>
        <v>13.502420000000001</v>
      </c>
      <c r="H49" s="34">
        <f t="shared" si="3"/>
        <v>10468.426226</v>
      </c>
    </row>
    <row r="50" spans="1:9" hidden="1" x14ac:dyDescent="0.25">
      <c r="A50" s="17" t="s">
        <v>194</v>
      </c>
      <c r="B50" s="18" t="s">
        <v>17</v>
      </c>
      <c r="C50" s="133" t="s">
        <v>227</v>
      </c>
      <c r="D50" s="18">
        <v>7356</v>
      </c>
      <c r="E50" s="18" t="s">
        <v>11</v>
      </c>
      <c r="F50" s="18">
        <v>0.33</v>
      </c>
      <c r="G50" s="43">
        <v>23.13</v>
      </c>
      <c r="H50" s="23">
        <f t="shared" si="3"/>
        <v>7.6329000000000002</v>
      </c>
    </row>
    <row r="51" spans="1:9" hidden="1" x14ac:dyDescent="0.25">
      <c r="A51" s="17" t="s">
        <v>195</v>
      </c>
      <c r="B51" s="18" t="s">
        <v>16</v>
      </c>
      <c r="C51" s="41" t="s">
        <v>147</v>
      </c>
      <c r="D51" s="20">
        <v>88310</v>
      </c>
      <c r="E51" s="18" t="s">
        <v>19</v>
      </c>
      <c r="F51" s="40">
        <v>0.187</v>
      </c>
      <c r="G51" s="25">
        <v>24.89</v>
      </c>
      <c r="H51" s="23">
        <f t="shared" si="3"/>
        <v>4.6544300000000005</v>
      </c>
    </row>
    <row r="52" spans="1:9" hidden="1" x14ac:dyDescent="0.25">
      <c r="A52" s="17" t="s">
        <v>196</v>
      </c>
      <c r="B52" s="18" t="s">
        <v>16</v>
      </c>
      <c r="C52" s="41" t="s">
        <v>148</v>
      </c>
      <c r="D52" s="20">
        <v>88316</v>
      </c>
      <c r="E52" s="18" t="s">
        <v>19</v>
      </c>
      <c r="F52" s="40">
        <v>6.9000000000000006E-2</v>
      </c>
      <c r="G52" s="25">
        <v>17.61</v>
      </c>
      <c r="H52" s="23">
        <f t="shared" si="3"/>
        <v>1.21509</v>
      </c>
    </row>
    <row r="53" spans="1:9" ht="39" thickBot="1" x14ac:dyDescent="0.3">
      <c r="A53" s="26" t="s">
        <v>213</v>
      </c>
      <c r="B53" s="27" t="s">
        <v>15</v>
      </c>
      <c r="C53" s="28" t="s">
        <v>229</v>
      </c>
      <c r="D53" s="27" t="s">
        <v>145</v>
      </c>
      <c r="E53" s="27" t="s">
        <v>23</v>
      </c>
      <c r="F53" s="27">
        <v>1073.2</v>
      </c>
      <c r="G53" s="42">
        <f>SUM(H54:H56)</f>
        <v>13.502420000000001</v>
      </c>
      <c r="H53" s="34">
        <f t="shared" si="3"/>
        <v>14490.797144000002</v>
      </c>
    </row>
    <row r="54" spans="1:9" hidden="1" x14ac:dyDescent="0.25">
      <c r="A54" s="17" t="s">
        <v>214</v>
      </c>
      <c r="B54" s="18" t="s">
        <v>17</v>
      </c>
      <c r="C54" s="133" t="s">
        <v>146</v>
      </c>
      <c r="D54" s="18">
        <v>7356</v>
      </c>
      <c r="E54" s="18" t="s">
        <v>11</v>
      </c>
      <c r="F54" s="18">
        <v>0.33</v>
      </c>
      <c r="G54" s="43">
        <v>23.13</v>
      </c>
      <c r="H54" s="23">
        <f t="shared" si="3"/>
        <v>7.6329000000000002</v>
      </c>
    </row>
    <row r="55" spans="1:9" hidden="1" x14ac:dyDescent="0.25">
      <c r="A55" s="17" t="s">
        <v>215</v>
      </c>
      <c r="B55" s="18" t="s">
        <v>16</v>
      </c>
      <c r="C55" s="41" t="s">
        <v>147</v>
      </c>
      <c r="D55" s="20">
        <v>88310</v>
      </c>
      <c r="E55" s="18" t="s">
        <v>19</v>
      </c>
      <c r="F55" s="40">
        <v>0.187</v>
      </c>
      <c r="G55" s="25">
        <v>24.89</v>
      </c>
      <c r="H55" s="23">
        <f t="shared" si="3"/>
        <v>4.6544300000000005</v>
      </c>
    </row>
    <row r="56" spans="1:9" hidden="1" x14ac:dyDescent="0.25">
      <c r="A56" s="17" t="s">
        <v>216</v>
      </c>
      <c r="B56" s="18" t="s">
        <v>16</v>
      </c>
      <c r="C56" s="41" t="s">
        <v>148</v>
      </c>
      <c r="D56" s="20">
        <v>88316</v>
      </c>
      <c r="E56" s="18" t="s">
        <v>19</v>
      </c>
      <c r="F56" s="40">
        <v>6.9000000000000006E-2</v>
      </c>
      <c r="G56" s="25">
        <v>17.61</v>
      </c>
      <c r="H56" s="23">
        <f t="shared" si="3"/>
        <v>1.21509</v>
      </c>
    </row>
    <row r="57" spans="1:9" ht="15.75" hidden="1" thickBot="1" x14ac:dyDescent="0.3">
      <c r="A57" s="189" t="s">
        <v>150</v>
      </c>
      <c r="B57" s="190"/>
      <c r="C57" s="190"/>
      <c r="D57" s="190"/>
      <c r="E57" s="190"/>
      <c r="F57" s="190"/>
      <c r="G57" s="191"/>
      <c r="H57" s="38">
        <f>SUM(H35,H40,H45,H49,H53)</f>
        <v>97672.652369999996</v>
      </c>
    </row>
    <row r="58" spans="1:9" x14ac:dyDescent="0.25">
      <c r="A58" s="192" t="s">
        <v>41</v>
      </c>
      <c r="B58" s="193"/>
      <c r="C58" s="193"/>
      <c r="D58" s="193"/>
      <c r="E58" s="193"/>
      <c r="F58" s="193"/>
      <c r="G58" s="82"/>
      <c r="H58" s="83">
        <f>SUM(H9,H12,H29,H35,H40,H53,H26,H17,H49,H45)</f>
        <v>147032.54037</v>
      </c>
      <c r="I58" s="1">
        <f>H53+H49+H45+H40+H35+H29+H26+H17+H12+H9</f>
        <v>147032.54037000003</v>
      </c>
    </row>
    <row r="59" spans="1:9" ht="15" customHeight="1" x14ac:dyDescent="0.25">
      <c r="A59" s="194" t="s">
        <v>116</v>
      </c>
      <c r="B59" s="195"/>
      <c r="C59" s="195"/>
      <c r="D59" s="195"/>
      <c r="E59" s="195"/>
      <c r="F59" s="195"/>
      <c r="G59" s="84">
        <f>ROUND(((((1+(H115/100))*(1+(H117/100))*(1+((H118+H119)/100))*(1+(H116/100)))/(1-(((H122/100)/2)+(H121/100)+(H120/100))))-1)*100,0)</f>
        <v>25</v>
      </c>
      <c r="H59" s="85">
        <f>(H58/100)*G59</f>
        <v>36758.135092500001</v>
      </c>
      <c r="I59" s="1">
        <f>0.25*I58</f>
        <v>36758.135092500008</v>
      </c>
    </row>
    <row r="60" spans="1:9" ht="15.75" thickBot="1" x14ac:dyDescent="0.3">
      <c r="A60" s="162" t="s">
        <v>42</v>
      </c>
      <c r="B60" s="163"/>
      <c r="C60" s="163"/>
      <c r="D60" s="163"/>
      <c r="E60" s="163"/>
      <c r="F60" s="163"/>
      <c r="G60" s="86"/>
      <c r="H60" s="87">
        <f>SUM(H58:H59)</f>
        <v>183790.67546250002</v>
      </c>
      <c r="I60" s="1">
        <f>SUM(I58:I59)</f>
        <v>183790.67546250005</v>
      </c>
    </row>
    <row r="61" spans="1:9" ht="15.75" thickBot="1" x14ac:dyDescent="0.3">
      <c r="A61" s="137"/>
      <c r="B61" s="138"/>
      <c r="C61" s="138"/>
      <c r="D61" s="138"/>
      <c r="E61" s="138"/>
      <c r="F61" s="138"/>
      <c r="G61" s="138"/>
      <c r="H61" s="139"/>
    </row>
    <row r="62" spans="1:9" x14ac:dyDescent="0.25">
      <c r="A62" s="140"/>
      <c r="B62" s="141"/>
      <c r="C62" s="141"/>
      <c r="D62" s="141"/>
      <c r="E62" s="141"/>
      <c r="F62" s="141"/>
      <c r="G62" s="141"/>
      <c r="H62" s="142"/>
    </row>
    <row r="63" spans="1:9" x14ac:dyDescent="0.25">
      <c r="A63" s="143"/>
      <c r="B63" s="144"/>
      <c r="C63" s="144"/>
      <c r="D63" s="144"/>
      <c r="E63" s="144"/>
      <c r="F63" s="144"/>
      <c r="G63" s="144"/>
      <c r="H63" s="145"/>
    </row>
    <row r="64" spans="1:9" x14ac:dyDescent="0.25">
      <c r="A64" s="146" t="s">
        <v>254</v>
      </c>
      <c r="B64" s="147"/>
      <c r="C64" s="147"/>
      <c r="D64" s="147"/>
      <c r="E64" s="147"/>
      <c r="F64" s="147"/>
      <c r="G64" s="147"/>
      <c r="H64" s="148"/>
    </row>
    <row r="65" spans="1:8" x14ac:dyDescent="0.25">
      <c r="A65" s="143"/>
      <c r="B65" s="144"/>
      <c r="C65" s="144"/>
      <c r="D65" s="144"/>
      <c r="E65" s="144"/>
      <c r="F65" s="144"/>
      <c r="G65" s="144"/>
      <c r="H65" s="145"/>
    </row>
    <row r="66" spans="1:8" ht="15.75" thickBot="1" x14ac:dyDescent="0.3">
      <c r="A66" s="149"/>
      <c r="B66" s="150"/>
      <c r="C66" s="150"/>
      <c r="D66" s="150"/>
      <c r="E66" s="150"/>
      <c r="F66" s="150"/>
      <c r="G66" s="150"/>
      <c r="H66" s="151"/>
    </row>
    <row r="67" spans="1:8" x14ac:dyDescent="0.25">
      <c r="A67" s="152" t="s">
        <v>43</v>
      </c>
      <c r="B67" s="153"/>
      <c r="C67" s="153"/>
      <c r="D67" s="153"/>
      <c r="E67" s="153"/>
      <c r="F67" s="153"/>
      <c r="G67" s="153"/>
      <c r="H67" s="154"/>
    </row>
    <row r="68" spans="1:8" x14ac:dyDescent="0.25">
      <c r="A68" s="155" t="s">
        <v>44</v>
      </c>
      <c r="B68" s="156"/>
      <c r="C68" s="156"/>
      <c r="D68" s="156"/>
      <c r="E68" s="156"/>
      <c r="F68" s="156"/>
      <c r="G68" s="156"/>
      <c r="H68" s="157"/>
    </row>
    <row r="69" spans="1:8" ht="15.75" thickBot="1" x14ac:dyDescent="0.3">
      <c r="A69" s="158"/>
      <c r="B69" s="159"/>
      <c r="C69" s="159"/>
      <c r="D69" s="159"/>
      <c r="E69" s="159"/>
      <c r="F69" s="159"/>
      <c r="G69" s="159"/>
      <c r="H69" s="160"/>
    </row>
    <row r="70" spans="1:8" ht="15.75" thickBot="1" x14ac:dyDescent="0.3">
      <c r="A70" s="88" t="s">
        <v>39</v>
      </c>
      <c r="B70" s="161" t="s">
        <v>40</v>
      </c>
      <c r="C70" s="161"/>
      <c r="D70" s="89"/>
      <c r="E70" s="89"/>
      <c r="F70" s="89"/>
      <c r="G70" s="89"/>
      <c r="H70" s="90" t="s">
        <v>104</v>
      </c>
    </row>
    <row r="71" spans="1:8" x14ac:dyDescent="0.25">
      <c r="A71" s="91"/>
      <c r="B71" s="92"/>
      <c r="C71" s="92"/>
      <c r="D71" s="92"/>
      <c r="E71" s="92"/>
      <c r="F71" s="92"/>
      <c r="G71" s="92"/>
      <c r="H71" s="93"/>
    </row>
    <row r="72" spans="1:8" x14ac:dyDescent="0.25">
      <c r="A72" s="94"/>
      <c r="B72" s="136" t="s">
        <v>45</v>
      </c>
      <c r="C72" s="136"/>
      <c r="D72" s="95"/>
      <c r="E72" s="95"/>
      <c r="F72" s="95"/>
      <c r="G72" s="95"/>
      <c r="H72" s="96"/>
    </row>
    <row r="73" spans="1:8" x14ac:dyDescent="0.25">
      <c r="A73" s="94" t="s">
        <v>46</v>
      </c>
      <c r="B73" s="136" t="s">
        <v>47</v>
      </c>
      <c r="C73" s="136"/>
      <c r="D73" s="95"/>
      <c r="E73" s="95"/>
      <c r="F73" s="95"/>
      <c r="G73" s="95"/>
      <c r="H73" s="97">
        <v>20</v>
      </c>
    </row>
    <row r="74" spans="1:8" x14ac:dyDescent="0.25">
      <c r="A74" s="94" t="s">
        <v>48</v>
      </c>
      <c r="B74" s="136" t="s">
        <v>49</v>
      </c>
      <c r="C74" s="136"/>
      <c r="D74" s="95"/>
      <c r="E74" s="95"/>
      <c r="F74" s="95"/>
      <c r="G74" s="95"/>
      <c r="H74" s="97">
        <v>1.5</v>
      </c>
    </row>
    <row r="75" spans="1:8" x14ac:dyDescent="0.25">
      <c r="A75" s="94" t="s">
        <v>50</v>
      </c>
      <c r="B75" s="136" t="s">
        <v>51</v>
      </c>
      <c r="C75" s="136"/>
      <c r="D75" s="95"/>
      <c r="E75" s="95"/>
      <c r="F75" s="95"/>
      <c r="G75" s="95"/>
      <c r="H75" s="97">
        <v>1</v>
      </c>
    </row>
    <row r="76" spans="1:8" x14ac:dyDescent="0.25">
      <c r="A76" s="94" t="s">
        <v>52</v>
      </c>
      <c r="B76" s="136" t="s">
        <v>53</v>
      </c>
      <c r="C76" s="136"/>
      <c r="D76" s="95"/>
      <c r="E76" s="95"/>
      <c r="F76" s="95"/>
      <c r="G76" s="95"/>
      <c r="H76" s="97">
        <v>0.2</v>
      </c>
    </row>
    <row r="77" spans="1:8" x14ac:dyDescent="0.25">
      <c r="A77" s="94" t="s">
        <v>54</v>
      </c>
      <c r="B77" s="136" t="s">
        <v>55</v>
      </c>
      <c r="C77" s="136"/>
      <c r="D77" s="95"/>
      <c r="E77" s="95"/>
      <c r="F77" s="95"/>
      <c r="G77" s="95"/>
      <c r="H77" s="97">
        <v>0.6</v>
      </c>
    </row>
    <row r="78" spans="1:8" x14ac:dyDescent="0.25">
      <c r="A78" s="94" t="s">
        <v>56</v>
      </c>
      <c r="B78" s="136" t="s">
        <v>57</v>
      </c>
      <c r="C78" s="136"/>
      <c r="D78" s="95"/>
      <c r="E78" s="95"/>
      <c r="F78" s="95"/>
      <c r="G78" s="95"/>
      <c r="H78" s="97">
        <v>2.5</v>
      </c>
    </row>
    <row r="79" spans="1:8" x14ac:dyDescent="0.25">
      <c r="A79" s="94" t="s">
        <v>58</v>
      </c>
      <c r="B79" s="136" t="s">
        <v>59</v>
      </c>
      <c r="C79" s="136"/>
      <c r="D79" s="95"/>
      <c r="E79" s="95"/>
      <c r="F79" s="95"/>
      <c r="G79" s="95"/>
      <c r="H79" s="97">
        <v>3</v>
      </c>
    </row>
    <row r="80" spans="1:8" x14ac:dyDescent="0.25">
      <c r="A80" s="94" t="s">
        <v>60</v>
      </c>
      <c r="B80" s="136" t="s">
        <v>61</v>
      </c>
      <c r="C80" s="136"/>
      <c r="D80" s="95"/>
      <c r="E80" s="95"/>
      <c r="F80" s="95"/>
      <c r="G80" s="95"/>
      <c r="H80" s="97">
        <v>8</v>
      </c>
    </row>
    <row r="81" spans="1:8" x14ac:dyDescent="0.25">
      <c r="A81" s="94" t="s">
        <v>62</v>
      </c>
      <c r="B81" s="136" t="s">
        <v>63</v>
      </c>
      <c r="C81" s="136"/>
      <c r="D81" s="95"/>
      <c r="E81" s="95"/>
      <c r="F81" s="95"/>
      <c r="G81" s="95"/>
      <c r="H81" s="97">
        <v>1</v>
      </c>
    </row>
    <row r="82" spans="1:8" x14ac:dyDescent="0.25">
      <c r="A82" s="94"/>
      <c r="B82" s="136" t="s">
        <v>64</v>
      </c>
      <c r="C82" s="136"/>
      <c r="D82" s="95"/>
      <c r="E82" s="95"/>
      <c r="F82" s="95"/>
      <c r="G82" s="95"/>
      <c r="H82" s="97">
        <f>SUM(H73:H81)</f>
        <v>37.799999999999997</v>
      </c>
    </row>
    <row r="83" spans="1:8" x14ac:dyDescent="0.25">
      <c r="A83" s="94"/>
      <c r="B83" s="98"/>
      <c r="C83" s="98"/>
      <c r="D83" s="95"/>
      <c r="E83" s="95"/>
      <c r="F83" s="95"/>
      <c r="G83" s="95"/>
      <c r="H83" s="96"/>
    </row>
    <row r="84" spans="1:8" x14ac:dyDescent="0.25">
      <c r="A84" s="94"/>
      <c r="B84" s="136" t="s">
        <v>65</v>
      </c>
      <c r="C84" s="136"/>
      <c r="D84" s="95"/>
      <c r="E84" s="95"/>
      <c r="F84" s="95"/>
      <c r="G84" s="95"/>
      <c r="H84" s="96"/>
    </row>
    <row r="85" spans="1:8" x14ac:dyDescent="0.25">
      <c r="A85" s="94" t="s">
        <v>66</v>
      </c>
      <c r="B85" s="136" t="s">
        <v>67</v>
      </c>
      <c r="C85" s="136"/>
      <c r="D85" s="95"/>
      <c r="E85" s="95"/>
      <c r="F85" s="95"/>
      <c r="G85" s="95"/>
      <c r="H85" s="96">
        <v>17.75</v>
      </c>
    </row>
    <row r="86" spans="1:8" x14ac:dyDescent="0.25">
      <c r="A86" s="94" t="s">
        <v>68</v>
      </c>
      <c r="B86" s="136" t="s">
        <v>69</v>
      </c>
      <c r="C86" s="136"/>
      <c r="D86" s="95"/>
      <c r="E86" s="95"/>
      <c r="F86" s="95"/>
      <c r="G86" s="95"/>
      <c r="H86" s="96">
        <v>3.41</v>
      </c>
    </row>
    <row r="87" spans="1:8" x14ac:dyDescent="0.25">
      <c r="A87" s="94" t="s">
        <v>70</v>
      </c>
      <c r="B87" s="136" t="s">
        <v>71</v>
      </c>
      <c r="C87" s="136"/>
      <c r="D87" s="95"/>
      <c r="E87" s="95"/>
      <c r="F87" s="95"/>
      <c r="G87" s="95"/>
      <c r="H87" s="96">
        <v>0.88</v>
      </c>
    </row>
    <row r="88" spans="1:8" x14ac:dyDescent="0.25">
      <c r="A88" s="94" t="s">
        <v>72</v>
      </c>
      <c r="B88" s="136" t="s">
        <v>73</v>
      </c>
      <c r="C88" s="136"/>
      <c r="D88" s="95"/>
      <c r="E88" s="95"/>
      <c r="F88" s="95"/>
      <c r="G88" s="95"/>
      <c r="H88" s="96">
        <v>10.58</v>
      </c>
    </row>
    <row r="89" spans="1:8" x14ac:dyDescent="0.25">
      <c r="A89" s="94" t="s">
        <v>74</v>
      </c>
      <c r="B89" s="136" t="s">
        <v>75</v>
      </c>
      <c r="C89" s="136"/>
      <c r="D89" s="95"/>
      <c r="E89" s="95"/>
      <c r="F89" s="95"/>
      <c r="G89" s="95"/>
      <c r="H89" s="96">
        <v>7.0000000000000007E-2</v>
      </c>
    </row>
    <row r="90" spans="1:8" x14ac:dyDescent="0.25">
      <c r="A90" s="94" t="s">
        <v>76</v>
      </c>
      <c r="B90" s="136" t="s">
        <v>77</v>
      </c>
      <c r="C90" s="136"/>
      <c r="D90" s="95"/>
      <c r="E90" s="95"/>
      <c r="F90" s="95"/>
      <c r="G90" s="95"/>
      <c r="H90" s="96">
        <v>0.71</v>
      </c>
    </row>
    <row r="91" spans="1:8" x14ac:dyDescent="0.25">
      <c r="A91" s="94" t="s">
        <v>78</v>
      </c>
      <c r="B91" s="136" t="s">
        <v>79</v>
      </c>
      <c r="C91" s="136"/>
      <c r="D91" s="95"/>
      <c r="E91" s="95"/>
      <c r="F91" s="95"/>
      <c r="G91" s="95"/>
      <c r="H91" s="96">
        <v>1.3</v>
      </c>
    </row>
    <row r="92" spans="1:8" x14ac:dyDescent="0.25">
      <c r="A92" s="94" t="s">
        <v>80</v>
      </c>
      <c r="B92" s="136" t="s">
        <v>81</v>
      </c>
      <c r="C92" s="136"/>
      <c r="D92" s="95"/>
      <c r="E92" s="95"/>
      <c r="F92" s="95"/>
      <c r="G92" s="95"/>
      <c r="H92" s="96">
        <v>0.11</v>
      </c>
    </row>
    <row r="93" spans="1:8" x14ac:dyDescent="0.25">
      <c r="A93" s="94" t="s">
        <v>82</v>
      </c>
      <c r="B93" s="136" t="s">
        <v>83</v>
      </c>
      <c r="C93" s="136"/>
      <c r="D93" s="95"/>
      <c r="E93" s="95"/>
      <c r="F93" s="95"/>
      <c r="G93" s="95"/>
      <c r="H93" s="96">
        <v>12.3</v>
      </c>
    </row>
    <row r="94" spans="1:8" x14ac:dyDescent="0.25">
      <c r="A94" s="94" t="s">
        <v>84</v>
      </c>
      <c r="B94" s="136" t="s">
        <v>85</v>
      </c>
      <c r="C94" s="136"/>
      <c r="D94" s="95"/>
      <c r="E94" s="95"/>
      <c r="F94" s="95"/>
      <c r="G94" s="95"/>
      <c r="H94" s="96">
        <v>0.03</v>
      </c>
    </row>
    <row r="95" spans="1:8" x14ac:dyDescent="0.25">
      <c r="A95" s="94"/>
      <c r="B95" s="136" t="s">
        <v>86</v>
      </c>
      <c r="C95" s="136"/>
      <c r="D95" s="95"/>
      <c r="E95" s="95"/>
      <c r="F95" s="95"/>
      <c r="G95" s="95"/>
      <c r="H95" s="96">
        <f>SUM(H85:H94)</f>
        <v>47.14</v>
      </c>
    </row>
    <row r="96" spans="1:8" x14ac:dyDescent="0.25">
      <c r="A96" s="94"/>
      <c r="B96" s="136"/>
      <c r="C96" s="136"/>
      <c r="D96" s="95"/>
      <c r="E96" s="95"/>
      <c r="F96" s="95"/>
      <c r="G96" s="95"/>
      <c r="H96" s="96"/>
    </row>
    <row r="97" spans="1:8" x14ac:dyDescent="0.25">
      <c r="A97" s="94"/>
      <c r="B97" s="136" t="s">
        <v>87</v>
      </c>
      <c r="C97" s="136"/>
      <c r="D97" s="95"/>
      <c r="E97" s="95"/>
      <c r="F97" s="95"/>
      <c r="G97" s="95"/>
      <c r="H97" s="96"/>
    </row>
    <row r="98" spans="1:8" x14ac:dyDescent="0.25">
      <c r="A98" s="94" t="s">
        <v>88</v>
      </c>
      <c r="B98" s="136" t="s">
        <v>89</v>
      </c>
      <c r="C98" s="136"/>
      <c r="D98" s="95"/>
      <c r="E98" s="95"/>
      <c r="F98" s="95"/>
      <c r="G98" s="95"/>
      <c r="H98" s="96">
        <v>3.81</v>
      </c>
    </row>
    <row r="99" spans="1:8" x14ac:dyDescent="0.25">
      <c r="A99" s="94" t="s">
        <v>90</v>
      </c>
      <c r="B99" s="136" t="s">
        <v>91</v>
      </c>
      <c r="C99" s="136"/>
      <c r="D99" s="95"/>
      <c r="E99" s="95"/>
      <c r="F99" s="95"/>
      <c r="G99" s="95"/>
      <c r="H99" s="96">
        <v>0.09</v>
      </c>
    </row>
    <row r="100" spans="1:8" x14ac:dyDescent="0.25">
      <c r="A100" s="94" t="s">
        <v>92</v>
      </c>
      <c r="B100" s="136" t="s">
        <v>93</v>
      </c>
      <c r="C100" s="136"/>
      <c r="D100" s="95"/>
      <c r="E100" s="95"/>
      <c r="F100" s="95"/>
      <c r="G100" s="95"/>
      <c r="H100" s="96">
        <v>1.71</v>
      </c>
    </row>
    <row r="101" spans="1:8" x14ac:dyDescent="0.25">
      <c r="A101" s="94" t="s">
        <v>94</v>
      </c>
      <c r="B101" s="136" t="s">
        <v>95</v>
      </c>
      <c r="C101" s="136"/>
      <c r="D101" s="95"/>
      <c r="E101" s="95"/>
      <c r="F101" s="95"/>
      <c r="G101" s="95"/>
      <c r="H101" s="96">
        <v>3.82</v>
      </c>
    </row>
    <row r="102" spans="1:8" x14ac:dyDescent="0.25">
      <c r="A102" s="94" t="s">
        <v>96</v>
      </c>
      <c r="B102" s="136" t="s">
        <v>97</v>
      </c>
      <c r="C102" s="136"/>
      <c r="D102" s="95"/>
      <c r="E102" s="95"/>
      <c r="F102" s="95"/>
      <c r="G102" s="95"/>
      <c r="H102" s="96">
        <v>0.32</v>
      </c>
    </row>
    <row r="103" spans="1:8" x14ac:dyDescent="0.25">
      <c r="A103" s="94"/>
      <c r="B103" s="136" t="s">
        <v>98</v>
      </c>
      <c r="C103" s="136"/>
      <c r="D103" s="95"/>
      <c r="E103" s="95"/>
      <c r="F103" s="95"/>
      <c r="G103" s="95"/>
      <c r="H103" s="96">
        <f>SUM(H98:H102)</f>
        <v>9.75</v>
      </c>
    </row>
    <row r="104" spans="1:8" x14ac:dyDescent="0.25">
      <c r="A104" s="94"/>
      <c r="B104" s="136"/>
      <c r="C104" s="136"/>
      <c r="D104" s="95"/>
      <c r="E104" s="95"/>
      <c r="F104" s="95"/>
      <c r="G104" s="95"/>
      <c r="H104" s="96"/>
    </row>
    <row r="105" spans="1:8" x14ac:dyDescent="0.25">
      <c r="A105" s="94"/>
      <c r="B105" s="136" t="s">
        <v>99</v>
      </c>
      <c r="C105" s="136"/>
      <c r="D105" s="95"/>
      <c r="E105" s="95"/>
      <c r="F105" s="95"/>
      <c r="G105" s="95"/>
      <c r="H105" s="96"/>
    </row>
    <row r="106" spans="1:8" x14ac:dyDescent="0.25">
      <c r="A106" s="94" t="s">
        <v>100</v>
      </c>
      <c r="B106" s="136" t="s">
        <v>101</v>
      </c>
      <c r="C106" s="136"/>
      <c r="D106" s="95"/>
      <c r="E106" s="95"/>
      <c r="F106" s="95"/>
      <c r="G106" s="95"/>
      <c r="H106" s="96">
        <v>17.82</v>
      </c>
    </row>
    <row r="107" spans="1:8" x14ac:dyDescent="0.25">
      <c r="A107" s="94" t="s">
        <v>102</v>
      </c>
      <c r="B107" s="136" t="s">
        <v>250</v>
      </c>
      <c r="C107" s="136"/>
      <c r="D107" s="95"/>
      <c r="E107" s="95"/>
      <c r="F107" s="95"/>
      <c r="G107" s="95"/>
      <c r="H107" s="96">
        <v>0.34</v>
      </c>
    </row>
    <row r="108" spans="1:8" x14ac:dyDescent="0.25">
      <c r="A108" s="94"/>
      <c r="B108" s="136" t="s">
        <v>249</v>
      </c>
      <c r="C108" s="136"/>
      <c r="D108" s="95"/>
      <c r="E108" s="95"/>
      <c r="F108" s="95"/>
      <c r="G108" s="95"/>
      <c r="H108" s="96">
        <f>SUM(H106:H107)</f>
        <v>18.16</v>
      </c>
    </row>
    <row r="109" spans="1:8" ht="15.75" thickBot="1" x14ac:dyDescent="0.3">
      <c r="A109" s="94"/>
      <c r="B109" s="95"/>
      <c r="C109" s="95"/>
      <c r="D109" s="95"/>
      <c r="E109" s="95"/>
      <c r="F109" s="95"/>
      <c r="G109" s="95"/>
      <c r="H109" s="96"/>
    </row>
    <row r="110" spans="1:8" ht="15.75" thickBot="1" x14ac:dyDescent="0.3">
      <c r="A110" s="88"/>
      <c r="B110" s="89"/>
      <c r="C110" s="89" t="s">
        <v>103</v>
      </c>
      <c r="D110" s="89"/>
      <c r="E110" s="89"/>
      <c r="F110" s="89"/>
      <c r="G110" s="89"/>
      <c r="H110" s="99">
        <f>SUM(H82,H95,H103,H108)</f>
        <v>112.85</v>
      </c>
    </row>
    <row r="111" spans="1:8" x14ac:dyDescent="0.25">
      <c r="A111" s="100" t="s">
        <v>105</v>
      </c>
      <c r="B111" s="100"/>
      <c r="C111" s="100"/>
      <c r="D111" s="100"/>
      <c r="E111" s="100"/>
      <c r="F111" s="100"/>
      <c r="G111" s="100"/>
      <c r="H111" s="100"/>
    </row>
    <row r="112" spans="1:8" ht="15.75" thickBot="1" x14ac:dyDescent="0.3">
      <c r="A112" s="100"/>
      <c r="B112" s="100"/>
      <c r="C112" s="100"/>
      <c r="D112" s="100"/>
      <c r="E112" s="100"/>
      <c r="F112" s="100"/>
      <c r="G112" s="100"/>
      <c r="H112" s="100"/>
    </row>
    <row r="113" spans="1:8" ht="15.75" thickBot="1" x14ac:dyDescent="0.3">
      <c r="A113" s="88"/>
      <c r="B113" s="89"/>
      <c r="C113" s="89" t="s">
        <v>40</v>
      </c>
      <c r="D113" s="89"/>
      <c r="E113" s="89"/>
      <c r="F113" s="89"/>
      <c r="G113" s="89"/>
      <c r="H113" s="101" t="s">
        <v>115</v>
      </c>
    </row>
    <row r="114" spans="1:8" x14ac:dyDescent="0.25">
      <c r="A114" s="94"/>
      <c r="B114" s="95"/>
      <c r="C114" s="95"/>
      <c r="D114" s="95"/>
      <c r="E114" s="95"/>
      <c r="F114" s="95"/>
      <c r="G114" s="95"/>
      <c r="H114" s="96"/>
    </row>
    <row r="115" spans="1:8" x14ac:dyDescent="0.25">
      <c r="A115" s="94"/>
      <c r="B115" s="95"/>
      <c r="C115" s="95" t="s">
        <v>106</v>
      </c>
      <c r="D115" s="95"/>
      <c r="E115" s="95"/>
      <c r="F115" s="95"/>
      <c r="G115" s="95"/>
      <c r="H115" s="97">
        <v>5.5</v>
      </c>
    </row>
    <row r="116" spans="1:8" x14ac:dyDescent="0.25">
      <c r="A116" s="94"/>
      <c r="B116" s="95"/>
      <c r="C116" s="95" t="s">
        <v>107</v>
      </c>
      <c r="D116" s="95"/>
      <c r="E116" s="95"/>
      <c r="F116" s="95"/>
      <c r="G116" s="95"/>
      <c r="H116" s="97">
        <v>8.9600000000000009</v>
      </c>
    </row>
    <row r="117" spans="1:8" x14ac:dyDescent="0.25">
      <c r="A117" s="94"/>
      <c r="B117" s="95"/>
      <c r="C117" s="95" t="s">
        <v>108</v>
      </c>
      <c r="D117" s="95"/>
      <c r="E117" s="95"/>
      <c r="F117" s="95"/>
      <c r="G117" s="95"/>
      <c r="H117" s="97">
        <v>1.39</v>
      </c>
    </row>
    <row r="118" spans="1:8" x14ac:dyDescent="0.25">
      <c r="A118" s="94"/>
      <c r="B118" s="95"/>
      <c r="C118" s="95" t="s">
        <v>109</v>
      </c>
      <c r="D118" s="95"/>
      <c r="E118" s="95"/>
      <c r="F118" s="95"/>
      <c r="G118" s="95"/>
      <c r="H118" s="97">
        <v>1</v>
      </c>
    </row>
    <row r="119" spans="1:8" x14ac:dyDescent="0.25">
      <c r="A119" s="94"/>
      <c r="B119" s="95"/>
      <c r="C119" s="95" t="s">
        <v>110</v>
      </c>
      <c r="D119" s="95"/>
      <c r="E119" s="95"/>
      <c r="F119" s="95"/>
      <c r="G119" s="95"/>
      <c r="H119" s="97">
        <v>1.27</v>
      </c>
    </row>
    <row r="120" spans="1:8" x14ac:dyDescent="0.25">
      <c r="A120" s="94"/>
      <c r="B120" s="95"/>
      <c r="C120" s="95" t="s">
        <v>111</v>
      </c>
      <c r="D120" s="95" t="s">
        <v>112</v>
      </c>
      <c r="E120" s="95"/>
      <c r="F120" s="95"/>
      <c r="G120" s="95"/>
      <c r="H120" s="97">
        <v>0.65</v>
      </c>
    </row>
    <row r="121" spans="1:8" x14ac:dyDescent="0.25">
      <c r="A121" s="94"/>
      <c r="B121" s="95"/>
      <c r="C121" s="95"/>
      <c r="D121" s="95" t="s">
        <v>113</v>
      </c>
      <c r="E121" s="95"/>
      <c r="F121" s="95"/>
      <c r="G121" s="95"/>
      <c r="H121" s="97">
        <v>3</v>
      </c>
    </row>
    <row r="122" spans="1:8" x14ac:dyDescent="0.25">
      <c r="A122" s="94"/>
      <c r="B122" s="95"/>
      <c r="C122" s="95"/>
      <c r="D122" s="95" t="s">
        <v>114</v>
      </c>
      <c r="E122" s="95"/>
      <c r="F122" s="95"/>
      <c r="G122" s="95"/>
      <c r="H122" s="97">
        <v>2</v>
      </c>
    </row>
    <row r="123" spans="1:8" ht="15.75" thickBot="1" x14ac:dyDescent="0.3">
      <c r="A123" s="102"/>
      <c r="B123" s="103"/>
      <c r="C123" s="103"/>
      <c r="D123" s="103"/>
      <c r="E123" s="103"/>
      <c r="F123" s="103"/>
      <c r="G123" s="103"/>
      <c r="H123" s="104"/>
    </row>
  </sheetData>
  <mergeCells count="58">
    <mergeCell ref="A60:F60"/>
    <mergeCell ref="A1:D2"/>
    <mergeCell ref="A3:H3"/>
    <mergeCell ref="A4:H4"/>
    <mergeCell ref="A5:H5"/>
    <mergeCell ref="A6:H6"/>
    <mergeCell ref="B8:H8"/>
    <mergeCell ref="A15:G15"/>
    <mergeCell ref="B16:H16"/>
    <mergeCell ref="A57:G57"/>
    <mergeCell ref="A58:F58"/>
    <mergeCell ref="A59:F59"/>
    <mergeCell ref="B73:C73"/>
    <mergeCell ref="A61:H61"/>
    <mergeCell ref="A62:H62"/>
    <mergeCell ref="A63:H63"/>
    <mergeCell ref="A64:H64"/>
    <mergeCell ref="A65:H65"/>
    <mergeCell ref="A66:H66"/>
    <mergeCell ref="A67:H67"/>
    <mergeCell ref="A68:H68"/>
    <mergeCell ref="A69:H69"/>
    <mergeCell ref="B70:C70"/>
    <mergeCell ref="B72:C72"/>
    <mergeCell ref="B86:C86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4:C84"/>
    <mergeCell ref="B85:C85"/>
    <mergeCell ref="B98:C98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105:C105"/>
    <mergeCell ref="B106:C106"/>
    <mergeCell ref="B107:C107"/>
    <mergeCell ref="B108:C108"/>
    <mergeCell ref="B99:C99"/>
    <mergeCell ref="B100:C100"/>
    <mergeCell ref="B101:C101"/>
    <mergeCell ref="B102:C102"/>
    <mergeCell ref="B103:C103"/>
    <mergeCell ref="B104:C104"/>
  </mergeCells>
  <pageMargins left="0.511811024" right="0.511811024" top="0.78740157499999996" bottom="0.78740157499999996" header="0.31496062000000002" footer="0.31496062000000002"/>
  <pageSetup paperSize="9" scale="71" orientation="portrait" r:id="rId1"/>
  <rowBreaks count="1" manualBreakCount="1">
    <brk id="66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Z123"/>
  <sheetViews>
    <sheetView view="pageBreakPreview" topLeftCell="A109" zoomScale="115" zoomScaleNormal="100" zoomScaleSheetLayoutView="115" workbookViewId="0">
      <selection activeCell="A65" sqref="A65:H65"/>
    </sheetView>
  </sheetViews>
  <sheetFormatPr defaultRowHeight="15" x14ac:dyDescent="0.25"/>
  <cols>
    <col min="1" max="2" width="9.140625" style="100"/>
    <col min="3" max="3" width="64" style="100" customWidth="1"/>
    <col min="4" max="4" width="18.7109375" style="100" customWidth="1"/>
    <col min="5" max="5" width="8.85546875" style="100" customWidth="1"/>
    <col min="6" max="6" width="14.7109375" style="100" customWidth="1"/>
    <col min="7" max="7" width="14.5703125" style="100" customWidth="1"/>
    <col min="8" max="8" width="17.5703125" style="100" customWidth="1"/>
    <col min="9" max="9" width="32.42578125" customWidth="1"/>
    <col min="10" max="10" width="10.140625" customWidth="1"/>
    <col min="11" max="11" width="12.140625" customWidth="1"/>
    <col min="12" max="12" width="10.140625" customWidth="1"/>
  </cols>
  <sheetData>
    <row r="1" spans="1:17" ht="25.5" customHeight="1" x14ac:dyDescent="0.25">
      <c r="A1" s="164" t="s">
        <v>248</v>
      </c>
      <c r="B1" s="165"/>
      <c r="C1" s="165"/>
      <c r="D1" s="166"/>
      <c r="E1" s="13" t="s">
        <v>35</v>
      </c>
      <c r="F1" s="37">
        <f>H60</f>
        <v>183790.67546250002</v>
      </c>
      <c r="G1" s="13" t="s">
        <v>36</v>
      </c>
      <c r="H1" s="55"/>
      <c r="I1" s="8"/>
      <c r="J1" s="9"/>
    </row>
    <row r="2" spans="1:17" ht="48.75" customHeight="1" thickBot="1" x14ac:dyDescent="0.3">
      <c r="A2" s="202"/>
      <c r="B2" s="203"/>
      <c r="C2" s="203"/>
      <c r="D2" s="204"/>
      <c r="E2" s="14" t="s">
        <v>37</v>
      </c>
      <c r="F2" s="15">
        <f>ORÇ.SINTÉTICO!F2</f>
        <v>44409</v>
      </c>
      <c r="G2" s="14" t="s">
        <v>38</v>
      </c>
      <c r="H2" s="16">
        <f>ORÇ.SINTÉTICO!H2</f>
        <v>44470</v>
      </c>
      <c r="I2" s="9"/>
      <c r="J2" s="10"/>
    </row>
    <row r="3" spans="1:17" x14ac:dyDescent="0.25">
      <c r="A3" s="170" t="str">
        <f>ORÇ.SINTÉTICO!A3</f>
        <v xml:space="preserve">Responsável Técnico pelo Orçamento : Paulo Andre de Carvalho Ferreira Braga </v>
      </c>
      <c r="B3" s="171"/>
      <c r="C3" s="171"/>
      <c r="D3" s="171"/>
      <c r="E3" s="171"/>
      <c r="F3" s="171"/>
      <c r="G3" s="171"/>
      <c r="H3" s="172"/>
      <c r="I3" s="11"/>
      <c r="J3" s="11"/>
    </row>
    <row r="4" spans="1:17" x14ac:dyDescent="0.25">
      <c r="A4" s="173" t="str">
        <f>ORÇ.SINTÉTICO!A4</f>
        <v>Descrição da Obra: Revitalização das fachadas do Palácio do Jaburu, com a aplicação de pintura látex acrílica em paredes e atividades correlatas.</v>
      </c>
      <c r="B4" s="174"/>
      <c r="C4" s="174"/>
      <c r="D4" s="174"/>
      <c r="E4" s="174"/>
      <c r="F4" s="174"/>
      <c r="G4" s="174"/>
      <c r="H4" s="175"/>
      <c r="I4" s="7"/>
      <c r="J4" s="7"/>
    </row>
    <row r="5" spans="1:17" ht="15.75" thickBot="1" x14ac:dyDescent="0.3">
      <c r="A5" s="176" t="str">
        <f>ORÇ.SINTÉTICO!A5</f>
        <v>Local da Obra: Palácio do Jaburu, em Brasília/DF.</v>
      </c>
      <c r="B5" s="177"/>
      <c r="C5" s="177"/>
      <c r="D5" s="177"/>
      <c r="E5" s="177"/>
      <c r="F5" s="177"/>
      <c r="G5" s="177"/>
      <c r="H5" s="178"/>
      <c r="I5" s="7"/>
      <c r="J5" s="7"/>
    </row>
    <row r="6" spans="1:17" ht="15" customHeight="1" thickBot="1" x14ac:dyDescent="0.3">
      <c r="A6" s="199" t="s">
        <v>130</v>
      </c>
      <c r="B6" s="200"/>
      <c r="C6" s="200"/>
      <c r="D6" s="200"/>
      <c r="E6" s="200"/>
      <c r="F6" s="200"/>
      <c r="G6" s="200"/>
      <c r="H6" s="201"/>
      <c r="I6" s="12"/>
      <c r="J6" s="12"/>
    </row>
    <row r="7" spans="1:17" ht="33.75" customHeight="1" thickBot="1" x14ac:dyDescent="0.3">
      <c r="A7" s="77" t="s">
        <v>0</v>
      </c>
      <c r="B7" s="77" t="s">
        <v>1</v>
      </c>
      <c r="C7" s="77" t="s">
        <v>2</v>
      </c>
      <c r="D7" s="78" t="s">
        <v>14</v>
      </c>
      <c r="E7" s="78" t="s">
        <v>9</v>
      </c>
      <c r="F7" s="77" t="s">
        <v>3</v>
      </c>
      <c r="G7" s="77" t="s">
        <v>4</v>
      </c>
      <c r="H7" s="77" t="s">
        <v>5</v>
      </c>
    </row>
    <row r="8" spans="1:17" ht="23.25" customHeight="1" x14ac:dyDescent="0.25">
      <c r="A8" s="79">
        <v>1</v>
      </c>
      <c r="B8" s="182" t="s">
        <v>117</v>
      </c>
      <c r="C8" s="182"/>
      <c r="D8" s="182"/>
      <c r="E8" s="182"/>
      <c r="F8" s="182"/>
      <c r="G8" s="182"/>
      <c r="H8" s="183"/>
    </row>
    <row r="9" spans="1:17" ht="51" customHeight="1" x14ac:dyDescent="0.25">
      <c r="A9" s="45" t="s">
        <v>12</v>
      </c>
      <c r="B9" s="31" t="s">
        <v>15</v>
      </c>
      <c r="C9" s="35" t="s">
        <v>27</v>
      </c>
      <c r="D9" s="33" t="s">
        <v>133</v>
      </c>
      <c r="E9" s="33" t="s">
        <v>30</v>
      </c>
      <c r="F9" s="31">
        <f>ORÇ.SINTÉTICO!F9</f>
        <v>2</v>
      </c>
      <c r="G9" s="36">
        <f>SUM(H10:H11)</f>
        <v>770.74400000000003</v>
      </c>
      <c r="H9" s="30">
        <f t="shared" ref="H9:H14" si="0">F9*G9</f>
        <v>1541.4880000000001</v>
      </c>
      <c r="K9" s="12"/>
      <c r="L9" s="12"/>
      <c r="M9" s="12"/>
      <c r="N9" s="12"/>
      <c r="O9" s="12"/>
      <c r="P9" s="12"/>
      <c r="Q9" s="12"/>
    </row>
    <row r="10" spans="1:17" ht="42" customHeight="1" x14ac:dyDescent="0.25">
      <c r="A10" s="17" t="s">
        <v>120</v>
      </c>
      <c r="B10" s="18" t="s">
        <v>22</v>
      </c>
      <c r="C10" s="19" t="s">
        <v>28</v>
      </c>
      <c r="D10" s="20" t="s">
        <v>131</v>
      </c>
      <c r="E10" s="18" t="s">
        <v>24</v>
      </c>
      <c r="F10" s="21">
        <v>1</v>
      </c>
      <c r="G10" s="22" t="s">
        <v>25</v>
      </c>
      <c r="H10" s="23">
        <f t="shared" si="0"/>
        <v>585</v>
      </c>
      <c r="K10" s="8"/>
      <c r="L10" s="8"/>
      <c r="M10" s="8"/>
      <c r="N10" s="9"/>
      <c r="O10" s="12"/>
      <c r="P10" s="12"/>
      <c r="Q10" s="12"/>
    </row>
    <row r="11" spans="1:17" ht="42" customHeight="1" x14ac:dyDescent="0.25">
      <c r="A11" s="17" t="s">
        <v>121</v>
      </c>
      <c r="B11" s="18" t="s">
        <v>22</v>
      </c>
      <c r="C11" s="46" t="s">
        <v>29</v>
      </c>
      <c r="D11" s="20" t="s">
        <v>132</v>
      </c>
      <c r="E11" s="18" t="s">
        <v>253</v>
      </c>
      <c r="F11" s="24">
        <v>79.040000000000006</v>
      </c>
      <c r="G11" s="25">
        <v>2.35</v>
      </c>
      <c r="H11" s="23">
        <f t="shared" si="0"/>
        <v>185.74400000000003</v>
      </c>
      <c r="J11" s="1"/>
      <c r="K11" s="9"/>
      <c r="L11" s="10"/>
      <c r="M11" s="9"/>
      <c r="N11" s="10"/>
      <c r="O11" s="12"/>
      <c r="P11" s="12"/>
      <c r="Q11" s="12"/>
    </row>
    <row r="12" spans="1:17" ht="54.75" customHeight="1" x14ac:dyDescent="0.25">
      <c r="A12" s="26" t="s">
        <v>13</v>
      </c>
      <c r="B12" s="27" t="s">
        <v>15</v>
      </c>
      <c r="C12" s="28" t="s">
        <v>204</v>
      </c>
      <c r="D12" s="29" t="s">
        <v>133</v>
      </c>
      <c r="E12" s="27" t="s">
        <v>252</v>
      </c>
      <c r="F12" s="75">
        <f>ORÇ.SINTÉTICO!F12</f>
        <v>220</v>
      </c>
      <c r="G12" s="42">
        <f>SUM(H13:H14)</f>
        <v>27.704999999999998</v>
      </c>
      <c r="H12" s="34">
        <f t="shared" si="0"/>
        <v>6095.0999999999995</v>
      </c>
      <c r="J12" s="1"/>
      <c r="K12" s="9"/>
      <c r="L12" s="10"/>
      <c r="M12" s="9"/>
      <c r="N12" s="10"/>
      <c r="O12" s="12"/>
      <c r="P12" s="12"/>
      <c r="Q12" s="12"/>
    </row>
    <row r="13" spans="1:17" ht="42" customHeight="1" x14ac:dyDescent="0.25">
      <c r="A13" s="17" t="s">
        <v>122</v>
      </c>
      <c r="B13" s="18" t="s">
        <v>22</v>
      </c>
      <c r="C13" s="19" t="s">
        <v>201</v>
      </c>
      <c r="D13" s="20" t="s">
        <v>203</v>
      </c>
      <c r="E13" s="18" t="s">
        <v>252</v>
      </c>
      <c r="F13" s="24">
        <v>2</v>
      </c>
      <c r="G13" s="25">
        <v>13.5</v>
      </c>
      <c r="H13" s="23">
        <f t="shared" si="0"/>
        <v>27</v>
      </c>
      <c r="J13" s="1"/>
      <c r="K13" s="9"/>
      <c r="L13" s="10"/>
      <c r="M13" s="9"/>
      <c r="N13" s="10"/>
      <c r="O13" s="12"/>
      <c r="P13" s="12"/>
      <c r="Q13" s="12"/>
    </row>
    <row r="14" spans="1:17" ht="42" customHeight="1" x14ac:dyDescent="0.25">
      <c r="A14" s="17" t="s">
        <v>123</v>
      </c>
      <c r="B14" s="18" t="s">
        <v>22</v>
      </c>
      <c r="C14" s="19" t="s">
        <v>29</v>
      </c>
      <c r="D14" s="20" t="s">
        <v>132</v>
      </c>
      <c r="E14" s="18" t="s">
        <v>253</v>
      </c>
      <c r="F14" s="24">
        <v>0.3</v>
      </c>
      <c r="G14" s="25">
        <v>2.35</v>
      </c>
      <c r="H14" s="23">
        <f t="shared" si="0"/>
        <v>0.70499999999999996</v>
      </c>
      <c r="J14" s="1"/>
      <c r="K14" s="9"/>
      <c r="L14" s="10"/>
      <c r="M14" s="9"/>
      <c r="N14" s="10"/>
      <c r="O14" s="12"/>
      <c r="P14" s="12"/>
      <c r="Q14" s="12"/>
    </row>
    <row r="15" spans="1:17" x14ac:dyDescent="0.25">
      <c r="A15" s="207" t="s">
        <v>118</v>
      </c>
      <c r="B15" s="208"/>
      <c r="C15" s="208"/>
      <c r="D15" s="208"/>
      <c r="E15" s="208"/>
      <c r="F15" s="208"/>
      <c r="G15" s="209"/>
      <c r="H15" s="48">
        <f>SUM(H9,H12)</f>
        <v>7636.5879999999997</v>
      </c>
      <c r="L15" s="6"/>
    </row>
    <row r="16" spans="1:17" x14ac:dyDescent="0.25">
      <c r="A16" s="106">
        <v>2</v>
      </c>
      <c r="B16" s="187" t="s">
        <v>159</v>
      </c>
      <c r="C16" s="187"/>
      <c r="D16" s="187"/>
      <c r="E16" s="187"/>
      <c r="F16" s="187"/>
      <c r="G16" s="187"/>
      <c r="H16" s="188"/>
      <c r="L16" s="6"/>
    </row>
    <row r="17" spans="1:260" x14ac:dyDescent="0.25">
      <c r="A17" s="107" t="s">
        <v>20</v>
      </c>
      <c r="B17" s="53" t="s">
        <v>15</v>
      </c>
      <c r="C17" s="50" t="s">
        <v>151</v>
      </c>
      <c r="D17" s="53" t="s">
        <v>247</v>
      </c>
      <c r="E17" s="53" t="s">
        <v>24</v>
      </c>
      <c r="F17" s="31">
        <f>ORÇ.SINTÉTICO!F17</f>
        <v>2</v>
      </c>
      <c r="G17" s="49">
        <f>SUM(H18:H23)</f>
        <v>3465.25</v>
      </c>
      <c r="H17" s="108">
        <f t="shared" ref="H17:H23" si="1">F17*G17</f>
        <v>6930.5</v>
      </c>
      <c r="L17" s="6"/>
    </row>
    <row r="18" spans="1:260" x14ac:dyDescent="0.25">
      <c r="A18" s="109" t="s">
        <v>124</v>
      </c>
      <c r="B18" s="54" t="s">
        <v>153</v>
      </c>
      <c r="C18" s="52" t="s">
        <v>152</v>
      </c>
      <c r="D18" s="54">
        <v>40818</v>
      </c>
      <c r="E18" s="54" t="s">
        <v>19</v>
      </c>
      <c r="F18" s="54">
        <v>1</v>
      </c>
      <c r="G18" s="54">
        <v>3122</v>
      </c>
      <c r="H18" s="110">
        <f t="shared" si="1"/>
        <v>3122</v>
      </c>
      <c r="L18" s="6"/>
    </row>
    <row r="19" spans="1:260" x14ac:dyDescent="0.25">
      <c r="A19" s="109" t="s">
        <v>125</v>
      </c>
      <c r="B19" s="54" t="s">
        <v>17</v>
      </c>
      <c r="C19" s="52" t="s">
        <v>154</v>
      </c>
      <c r="D19" s="54">
        <v>40863</v>
      </c>
      <c r="E19" s="54" t="s">
        <v>19</v>
      </c>
      <c r="F19" s="54">
        <v>1</v>
      </c>
      <c r="G19" s="54">
        <v>103.7</v>
      </c>
      <c r="H19" s="110">
        <f t="shared" si="1"/>
        <v>103.7</v>
      </c>
      <c r="L19" s="6"/>
    </row>
    <row r="20" spans="1:260" x14ac:dyDescent="0.25">
      <c r="A20" s="109" t="s">
        <v>126</v>
      </c>
      <c r="B20" s="54" t="s">
        <v>17</v>
      </c>
      <c r="C20" s="52" t="s">
        <v>155</v>
      </c>
      <c r="D20" s="54">
        <v>40864</v>
      </c>
      <c r="E20" s="54" t="s">
        <v>19</v>
      </c>
      <c r="F20" s="54">
        <v>1</v>
      </c>
      <c r="G20" s="54">
        <v>11.13</v>
      </c>
      <c r="H20" s="110">
        <f t="shared" si="1"/>
        <v>11.13</v>
      </c>
      <c r="L20" s="6"/>
    </row>
    <row r="21" spans="1:260" ht="25.5" x14ac:dyDescent="0.25">
      <c r="A21" s="109" t="s">
        <v>127</v>
      </c>
      <c r="B21" s="54" t="s">
        <v>17</v>
      </c>
      <c r="C21" s="52" t="s">
        <v>158</v>
      </c>
      <c r="D21" s="54">
        <v>43475</v>
      </c>
      <c r="E21" s="54" t="s">
        <v>19</v>
      </c>
      <c r="F21" s="54">
        <v>1</v>
      </c>
      <c r="G21" s="54">
        <v>14.97</v>
      </c>
      <c r="H21" s="110">
        <f t="shared" si="1"/>
        <v>14.97</v>
      </c>
      <c r="L21" s="6"/>
    </row>
    <row r="22" spans="1:260" ht="25.5" x14ac:dyDescent="0.25">
      <c r="A22" s="109" t="s">
        <v>128</v>
      </c>
      <c r="B22" s="54" t="s">
        <v>17</v>
      </c>
      <c r="C22" s="52" t="s">
        <v>156</v>
      </c>
      <c r="D22" s="54">
        <v>43499</v>
      </c>
      <c r="E22" s="54" t="s">
        <v>19</v>
      </c>
      <c r="F22" s="54">
        <v>1</v>
      </c>
      <c r="G22" s="54">
        <v>177.24</v>
      </c>
      <c r="H22" s="110">
        <f t="shared" si="1"/>
        <v>177.24</v>
      </c>
      <c r="L22" s="6"/>
    </row>
    <row r="23" spans="1:260" ht="25.5" x14ac:dyDescent="0.25">
      <c r="A23" s="109" t="s">
        <v>129</v>
      </c>
      <c r="B23" s="54" t="s">
        <v>17</v>
      </c>
      <c r="C23" s="52" t="s">
        <v>157</v>
      </c>
      <c r="D23" s="54">
        <v>95422</v>
      </c>
      <c r="E23" s="54" t="s">
        <v>19</v>
      </c>
      <c r="F23" s="54">
        <v>1</v>
      </c>
      <c r="G23" s="54">
        <v>36.21</v>
      </c>
      <c r="H23" s="110">
        <f t="shared" si="1"/>
        <v>36.21</v>
      </c>
      <c r="L23" s="6"/>
    </row>
    <row r="24" spans="1:260" x14ac:dyDescent="0.25">
      <c r="A24" s="71" t="s">
        <v>119</v>
      </c>
      <c r="B24" s="72"/>
      <c r="C24" s="51"/>
      <c r="D24" s="72"/>
      <c r="E24" s="72"/>
      <c r="F24" s="72"/>
      <c r="G24" s="72"/>
      <c r="H24" s="47">
        <f>SUM(H17)</f>
        <v>6930.5</v>
      </c>
      <c r="L24" s="6"/>
    </row>
    <row r="25" spans="1:260" x14ac:dyDescent="0.25">
      <c r="A25" s="80">
        <v>3</v>
      </c>
      <c r="B25" s="81"/>
      <c r="C25" s="81" t="s">
        <v>207</v>
      </c>
      <c r="D25" s="81"/>
      <c r="E25" s="81"/>
      <c r="F25" s="81"/>
      <c r="G25" s="81"/>
      <c r="H25" s="111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</row>
    <row r="26" spans="1:260" ht="38.25" x14ac:dyDescent="0.25">
      <c r="A26" s="26" t="s">
        <v>31</v>
      </c>
      <c r="B26" s="27"/>
      <c r="C26" s="28" t="s">
        <v>205</v>
      </c>
      <c r="D26" s="29" t="s">
        <v>206</v>
      </c>
      <c r="E26" s="27" t="s">
        <v>23</v>
      </c>
      <c r="F26" s="75">
        <f>ORÇ.SINTÉTICO!F26</f>
        <v>3800</v>
      </c>
      <c r="G26" s="42">
        <f>H27+H28</f>
        <v>7.0860000000000003</v>
      </c>
      <c r="H26" s="34">
        <f>G26*F26</f>
        <v>26926.800000000003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</row>
    <row r="27" spans="1:260" x14ac:dyDescent="0.25">
      <c r="A27" s="17" t="s">
        <v>32</v>
      </c>
      <c r="B27" s="18" t="s">
        <v>16</v>
      </c>
      <c r="C27" s="19" t="s">
        <v>148</v>
      </c>
      <c r="D27" s="20" t="s">
        <v>149</v>
      </c>
      <c r="E27" s="18" t="s">
        <v>19</v>
      </c>
      <c r="F27" s="40">
        <v>0.4</v>
      </c>
      <c r="G27" s="25">
        <v>17.61</v>
      </c>
      <c r="H27" s="23">
        <f>(G27*F27)</f>
        <v>7.0440000000000005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</row>
    <row r="28" spans="1:260" s="3" customFormat="1" ht="25.5" x14ac:dyDescent="0.25">
      <c r="A28" s="17" t="s">
        <v>237</v>
      </c>
      <c r="B28" s="18" t="s">
        <v>17</v>
      </c>
      <c r="C28" s="19" t="s">
        <v>224</v>
      </c>
      <c r="D28" s="20">
        <v>3767</v>
      </c>
      <c r="E28" s="20" t="s">
        <v>225</v>
      </c>
      <c r="F28" s="40">
        <v>0.06</v>
      </c>
      <c r="G28" s="25">
        <v>0.7</v>
      </c>
      <c r="H28" s="23">
        <f>(G28*F28)</f>
        <v>4.1999999999999996E-2</v>
      </c>
    </row>
    <row r="29" spans="1:260" ht="38.25" x14ac:dyDescent="0.25">
      <c r="A29" s="26" t="s">
        <v>210</v>
      </c>
      <c r="B29" s="27" t="s">
        <v>198</v>
      </c>
      <c r="C29" s="28" t="s">
        <v>197</v>
      </c>
      <c r="D29" s="29" t="s">
        <v>200</v>
      </c>
      <c r="E29" s="27" t="s">
        <v>23</v>
      </c>
      <c r="F29" s="75">
        <f>ORÇ.SINTÉTICO!F29</f>
        <v>3800</v>
      </c>
      <c r="G29" s="42">
        <f>TRUNC(SUM(H30:H32),2)</f>
        <v>2.0699999999999998</v>
      </c>
      <c r="H29" s="34">
        <f>G29*F29</f>
        <v>7865.9999999999991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</row>
    <row r="30" spans="1:260" x14ac:dyDescent="0.25">
      <c r="A30" s="17" t="s">
        <v>209</v>
      </c>
      <c r="B30" s="18" t="s">
        <v>17</v>
      </c>
      <c r="C30" s="19" t="s">
        <v>199</v>
      </c>
      <c r="D30" s="18">
        <v>6085</v>
      </c>
      <c r="E30" s="20" t="s">
        <v>11</v>
      </c>
      <c r="F30" s="40">
        <v>0.16</v>
      </c>
      <c r="G30" s="25">
        <v>8.4499999999999993</v>
      </c>
      <c r="H30" s="23">
        <f t="shared" ref="H30:H32" si="2">G30*F30</f>
        <v>1.3519999999999999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</row>
    <row r="31" spans="1:260" x14ac:dyDescent="0.25">
      <c r="A31" s="17" t="s">
        <v>211</v>
      </c>
      <c r="B31" s="18" t="s">
        <v>153</v>
      </c>
      <c r="C31" s="19" t="s">
        <v>34</v>
      </c>
      <c r="D31" s="18">
        <v>88310</v>
      </c>
      <c r="E31" s="20" t="s">
        <v>19</v>
      </c>
      <c r="F31" s="40">
        <v>2.5000000000000001E-2</v>
      </c>
      <c r="G31" s="25">
        <v>24.89</v>
      </c>
      <c r="H31" s="23">
        <f t="shared" si="2"/>
        <v>0.62225000000000008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</row>
    <row r="32" spans="1:260" x14ac:dyDescent="0.25">
      <c r="A32" s="17" t="s">
        <v>212</v>
      </c>
      <c r="B32" s="113" t="s">
        <v>153</v>
      </c>
      <c r="C32" s="46" t="s">
        <v>188</v>
      </c>
      <c r="D32" s="113">
        <v>88316</v>
      </c>
      <c r="E32" s="114" t="s">
        <v>19</v>
      </c>
      <c r="F32" s="115">
        <v>6.0000000000000001E-3</v>
      </c>
      <c r="G32" s="116">
        <v>17.61</v>
      </c>
      <c r="H32" s="117">
        <f t="shared" si="2"/>
        <v>0.10566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</row>
    <row r="33" spans="1:260" x14ac:dyDescent="0.25">
      <c r="A33" s="123" t="s">
        <v>160</v>
      </c>
      <c r="B33" s="124"/>
      <c r="C33" s="125"/>
      <c r="D33" s="124"/>
      <c r="E33" s="126"/>
      <c r="F33" s="127"/>
      <c r="G33" s="128"/>
      <c r="H33" s="129">
        <f>SUM(,H26,H29)</f>
        <v>34792.800000000003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</row>
    <row r="34" spans="1:260" x14ac:dyDescent="0.25">
      <c r="A34" s="106">
        <v>4</v>
      </c>
      <c r="B34" s="118"/>
      <c r="C34" s="119" t="s">
        <v>208</v>
      </c>
      <c r="D34" s="118"/>
      <c r="E34" s="105"/>
      <c r="F34" s="120"/>
      <c r="G34" s="121"/>
      <c r="H34" s="122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</row>
    <row r="35" spans="1:260" ht="25.5" x14ac:dyDescent="0.25">
      <c r="A35" s="45" t="s">
        <v>134</v>
      </c>
      <c r="B35" s="31" t="s">
        <v>198</v>
      </c>
      <c r="C35" s="32" t="s">
        <v>243</v>
      </c>
      <c r="D35" s="31" t="s">
        <v>226</v>
      </c>
      <c r="E35" s="33" t="s">
        <v>23</v>
      </c>
      <c r="F35" s="130">
        <f>ORÇ.SINTÉTICO!F35</f>
        <v>975.6</v>
      </c>
      <c r="G35" s="74">
        <f>TRUNC(SUM(H36:H39),2)</f>
        <v>25.04</v>
      </c>
      <c r="H35" s="30">
        <f>G35*F35</f>
        <v>24429.024000000001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</row>
    <row r="36" spans="1:260" ht="25.5" x14ac:dyDescent="0.25">
      <c r="A36" s="17" t="s">
        <v>135</v>
      </c>
      <c r="B36" s="18" t="s">
        <v>17</v>
      </c>
      <c r="C36" s="19" t="s">
        <v>137</v>
      </c>
      <c r="D36" s="20">
        <v>3767</v>
      </c>
      <c r="E36" s="20" t="s">
        <v>21</v>
      </c>
      <c r="F36" s="40">
        <v>0.1</v>
      </c>
      <c r="G36" s="25">
        <v>0.7</v>
      </c>
      <c r="H36" s="23">
        <f>G36*F36</f>
        <v>6.9999999999999993E-2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</row>
    <row r="37" spans="1:260" x14ac:dyDescent="0.25">
      <c r="A37" s="17" t="s">
        <v>161</v>
      </c>
      <c r="B37" s="18" t="s">
        <v>17</v>
      </c>
      <c r="C37" s="19" t="s">
        <v>138</v>
      </c>
      <c r="D37" s="20">
        <v>4047</v>
      </c>
      <c r="E37" s="20" t="s">
        <v>33</v>
      </c>
      <c r="F37" s="40">
        <v>0.2445</v>
      </c>
      <c r="G37" s="25">
        <v>15.98</v>
      </c>
      <c r="H37" s="23">
        <f>G37*F37</f>
        <v>3.9071099999999999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</row>
    <row r="38" spans="1:260" x14ac:dyDescent="0.25">
      <c r="A38" s="17" t="s">
        <v>162</v>
      </c>
      <c r="B38" s="18" t="s">
        <v>153</v>
      </c>
      <c r="C38" s="19" t="s">
        <v>34</v>
      </c>
      <c r="D38" s="20">
        <v>88310</v>
      </c>
      <c r="E38" s="20" t="s">
        <v>19</v>
      </c>
      <c r="F38" s="40">
        <v>0.67200000000000004</v>
      </c>
      <c r="G38" s="25">
        <v>24.89</v>
      </c>
      <c r="H38" s="23">
        <f>G38*F38</f>
        <v>16.726080000000003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</row>
    <row r="39" spans="1:260" x14ac:dyDescent="0.25">
      <c r="A39" s="17" t="s">
        <v>163</v>
      </c>
      <c r="B39" s="18" t="s">
        <v>153</v>
      </c>
      <c r="C39" s="19" t="s">
        <v>188</v>
      </c>
      <c r="D39" s="20">
        <v>88316</v>
      </c>
      <c r="E39" s="20" t="s">
        <v>19</v>
      </c>
      <c r="F39" s="40">
        <v>0.247</v>
      </c>
      <c r="G39" s="25">
        <v>17.61</v>
      </c>
      <c r="H39" s="23">
        <f>TRUNC(G39*F39,2)</f>
        <v>4.34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</row>
    <row r="40" spans="1:260" ht="25.5" x14ac:dyDescent="0.25">
      <c r="A40" s="39" t="s">
        <v>136</v>
      </c>
      <c r="B40" s="31" t="s">
        <v>15</v>
      </c>
      <c r="C40" s="32" t="s">
        <v>244</v>
      </c>
      <c r="D40" s="33" t="s">
        <v>144</v>
      </c>
      <c r="E40" s="31" t="s">
        <v>23</v>
      </c>
      <c r="F40" s="76">
        <f>ORÇ.SINTÉTICO!F40</f>
        <v>1848.5</v>
      </c>
      <c r="G40" s="74">
        <f>TRUNC(SUM(H41:H44),2)</f>
        <v>10</v>
      </c>
      <c r="H40" s="30">
        <f t="shared" ref="H40:H56" si="3">G40*F40</f>
        <v>18485</v>
      </c>
      <c r="I40" s="134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  <c r="IX40" s="3"/>
      <c r="IY40" s="3"/>
      <c r="IZ40" s="3"/>
    </row>
    <row r="41" spans="1:260" ht="25.5" x14ac:dyDescent="0.25">
      <c r="A41" s="44" t="s">
        <v>140</v>
      </c>
      <c r="B41" s="18" t="s">
        <v>17</v>
      </c>
      <c r="C41" s="19" t="s">
        <v>137</v>
      </c>
      <c r="D41" s="20">
        <v>3767</v>
      </c>
      <c r="E41" s="18" t="s">
        <v>21</v>
      </c>
      <c r="F41" s="40">
        <v>0.06</v>
      </c>
      <c r="G41" s="25">
        <v>0.7</v>
      </c>
      <c r="H41" s="23">
        <f>G41*F41</f>
        <v>4.1999999999999996E-2</v>
      </c>
    </row>
    <row r="42" spans="1:260" x14ac:dyDescent="0.25">
      <c r="A42" s="44" t="s">
        <v>141</v>
      </c>
      <c r="B42" s="18" t="s">
        <v>17</v>
      </c>
      <c r="C42" s="19" t="s">
        <v>138</v>
      </c>
      <c r="D42" s="20">
        <v>4047</v>
      </c>
      <c r="E42" s="18" t="s">
        <v>33</v>
      </c>
      <c r="F42" s="40">
        <v>0.16400000000000001</v>
      </c>
      <c r="G42" s="25">
        <v>15.98</v>
      </c>
      <c r="H42" s="23">
        <f>G42*F42</f>
        <v>2.6207200000000004</v>
      </c>
    </row>
    <row r="43" spans="1:260" x14ac:dyDescent="0.25">
      <c r="A43" s="44" t="s">
        <v>142</v>
      </c>
      <c r="B43" s="18" t="s">
        <v>16</v>
      </c>
      <c r="C43" s="19" t="s">
        <v>139</v>
      </c>
      <c r="D43" s="20">
        <v>88310</v>
      </c>
      <c r="E43" s="18" t="s">
        <v>19</v>
      </c>
      <c r="F43" s="40">
        <v>0.23400000000000001</v>
      </c>
      <c r="G43" s="25">
        <v>24.89</v>
      </c>
      <c r="H43" s="23">
        <f t="shared" si="3"/>
        <v>5.8242600000000007</v>
      </c>
    </row>
    <row r="44" spans="1:260" x14ac:dyDescent="0.25">
      <c r="A44" s="44" t="s">
        <v>143</v>
      </c>
      <c r="B44" s="18" t="s">
        <v>16</v>
      </c>
      <c r="C44" s="19" t="s">
        <v>18</v>
      </c>
      <c r="D44" s="20">
        <v>88316</v>
      </c>
      <c r="E44" s="18" t="s">
        <v>19</v>
      </c>
      <c r="F44" s="40">
        <v>8.5999999999999993E-2</v>
      </c>
      <c r="G44" s="25">
        <v>17.61</v>
      </c>
      <c r="H44" s="23">
        <f t="shared" si="3"/>
        <v>1.5144599999999999</v>
      </c>
    </row>
    <row r="45" spans="1:260" ht="25.5" x14ac:dyDescent="0.25">
      <c r="A45" s="112" t="s">
        <v>189</v>
      </c>
      <c r="B45" s="27" t="s">
        <v>15</v>
      </c>
      <c r="C45" s="28" t="s">
        <v>228</v>
      </c>
      <c r="D45" s="29" t="s">
        <v>246</v>
      </c>
      <c r="E45" s="27" t="s">
        <v>23</v>
      </c>
      <c r="F45" s="75">
        <f>ORÇ.SINTÉTICO!F45</f>
        <v>1951.5</v>
      </c>
      <c r="G45" s="42">
        <f>TRUNC(SUM(H46:H48),2)</f>
        <v>15.27</v>
      </c>
      <c r="H45" s="34">
        <f t="shared" ref="H45" si="4">G45*F45</f>
        <v>29799.404999999999</v>
      </c>
    </row>
    <row r="46" spans="1:260" x14ac:dyDescent="0.25">
      <c r="A46" s="44" t="s">
        <v>190</v>
      </c>
      <c r="B46" s="18" t="s">
        <v>17</v>
      </c>
      <c r="C46" s="133" t="s">
        <v>146</v>
      </c>
      <c r="D46" s="18">
        <v>7356</v>
      </c>
      <c r="E46" s="18" t="s">
        <v>11</v>
      </c>
      <c r="F46" s="18">
        <v>0.33</v>
      </c>
      <c r="G46" s="25">
        <v>23.13</v>
      </c>
      <c r="H46" s="23">
        <f t="shared" ref="H46:H48" si="5">G46*F46</f>
        <v>7.6329000000000002</v>
      </c>
    </row>
    <row r="47" spans="1:260" x14ac:dyDescent="0.25">
      <c r="A47" s="44" t="s">
        <v>191</v>
      </c>
      <c r="B47" s="18" t="s">
        <v>16</v>
      </c>
      <c r="C47" s="41" t="s">
        <v>147</v>
      </c>
      <c r="D47" s="20">
        <v>88310</v>
      </c>
      <c r="E47" s="18" t="s">
        <v>19</v>
      </c>
      <c r="F47" s="40">
        <v>0.24399999999999999</v>
      </c>
      <c r="G47" s="25">
        <v>24.89</v>
      </c>
      <c r="H47" s="23">
        <f t="shared" si="5"/>
        <v>6.0731599999999997</v>
      </c>
    </row>
    <row r="48" spans="1:260" x14ac:dyDescent="0.25">
      <c r="A48" s="44" t="s">
        <v>192</v>
      </c>
      <c r="B48" s="18" t="s">
        <v>16</v>
      </c>
      <c r="C48" s="41" t="s">
        <v>148</v>
      </c>
      <c r="D48" s="20">
        <v>88316</v>
      </c>
      <c r="E48" s="18" t="s">
        <v>19</v>
      </c>
      <c r="F48" s="40">
        <v>8.8999999999999996E-2</v>
      </c>
      <c r="G48" s="25">
        <v>17.61</v>
      </c>
      <c r="H48" s="23">
        <f t="shared" si="5"/>
        <v>1.5672899999999998</v>
      </c>
    </row>
    <row r="49" spans="1:9" ht="25.5" x14ac:dyDescent="0.25">
      <c r="A49" s="26" t="s">
        <v>193</v>
      </c>
      <c r="B49" s="27" t="s">
        <v>15</v>
      </c>
      <c r="C49" s="28" t="s">
        <v>230</v>
      </c>
      <c r="D49" s="27" t="s">
        <v>145</v>
      </c>
      <c r="E49" s="27" t="s">
        <v>23</v>
      </c>
      <c r="F49" s="27">
        <f>ORÇ.SINTÉTICO!F49</f>
        <v>775.3</v>
      </c>
      <c r="G49" s="42">
        <f>SUM(H50:H52)</f>
        <v>13.502420000000001</v>
      </c>
      <c r="H49" s="34">
        <f t="shared" ref="H49:H52" si="6">G49*F49</f>
        <v>10468.426226</v>
      </c>
    </row>
    <row r="50" spans="1:9" x14ac:dyDescent="0.25">
      <c r="A50" s="17" t="s">
        <v>194</v>
      </c>
      <c r="B50" s="18" t="s">
        <v>17</v>
      </c>
      <c r="C50" s="133" t="s">
        <v>227</v>
      </c>
      <c r="D50" s="18">
        <v>7356</v>
      </c>
      <c r="E50" s="18" t="s">
        <v>11</v>
      </c>
      <c r="F50" s="18">
        <v>0.33</v>
      </c>
      <c r="G50" s="25">
        <v>23.13</v>
      </c>
      <c r="H50" s="23">
        <f t="shared" si="6"/>
        <v>7.6329000000000002</v>
      </c>
    </row>
    <row r="51" spans="1:9" x14ac:dyDescent="0.25">
      <c r="A51" s="17" t="s">
        <v>195</v>
      </c>
      <c r="B51" s="18" t="s">
        <v>16</v>
      </c>
      <c r="C51" s="41" t="s">
        <v>147</v>
      </c>
      <c r="D51" s="20">
        <v>88310</v>
      </c>
      <c r="E51" s="18" t="s">
        <v>19</v>
      </c>
      <c r="F51" s="40">
        <v>0.187</v>
      </c>
      <c r="G51" s="25">
        <v>24.89</v>
      </c>
      <c r="H51" s="23">
        <f t="shared" si="6"/>
        <v>4.6544300000000005</v>
      </c>
    </row>
    <row r="52" spans="1:9" x14ac:dyDescent="0.25">
      <c r="A52" s="17" t="s">
        <v>196</v>
      </c>
      <c r="B52" s="18" t="s">
        <v>16</v>
      </c>
      <c r="C52" s="41" t="s">
        <v>148</v>
      </c>
      <c r="D52" s="20">
        <v>88316</v>
      </c>
      <c r="E52" s="18" t="s">
        <v>19</v>
      </c>
      <c r="F52" s="40">
        <v>6.9000000000000006E-2</v>
      </c>
      <c r="G52" s="25">
        <v>17.61</v>
      </c>
      <c r="H52" s="23">
        <f t="shared" si="6"/>
        <v>1.21509</v>
      </c>
    </row>
    <row r="53" spans="1:9" ht="25.5" x14ac:dyDescent="0.25">
      <c r="A53" s="26" t="s">
        <v>213</v>
      </c>
      <c r="B53" s="27" t="s">
        <v>15</v>
      </c>
      <c r="C53" s="28" t="s">
        <v>229</v>
      </c>
      <c r="D53" s="27" t="s">
        <v>145</v>
      </c>
      <c r="E53" s="27" t="s">
        <v>23</v>
      </c>
      <c r="F53" s="27">
        <f>ORÇ.SINTÉTICO!F53</f>
        <v>1073.2</v>
      </c>
      <c r="G53" s="42">
        <f>SUM(H54:H56)</f>
        <v>13.502420000000001</v>
      </c>
      <c r="H53" s="34">
        <f t="shared" si="3"/>
        <v>14490.797144000002</v>
      </c>
    </row>
    <row r="54" spans="1:9" x14ac:dyDescent="0.25">
      <c r="A54" s="17" t="s">
        <v>214</v>
      </c>
      <c r="B54" s="18" t="s">
        <v>17</v>
      </c>
      <c r="C54" s="133" t="s">
        <v>146</v>
      </c>
      <c r="D54" s="18">
        <v>7356</v>
      </c>
      <c r="E54" s="18" t="s">
        <v>11</v>
      </c>
      <c r="F54" s="18">
        <v>0.33</v>
      </c>
      <c r="G54" s="25">
        <v>23.13</v>
      </c>
      <c r="H54" s="23">
        <f t="shared" si="3"/>
        <v>7.6329000000000002</v>
      </c>
    </row>
    <row r="55" spans="1:9" x14ac:dyDescent="0.25">
      <c r="A55" s="17" t="s">
        <v>215</v>
      </c>
      <c r="B55" s="18" t="s">
        <v>16</v>
      </c>
      <c r="C55" s="41" t="s">
        <v>147</v>
      </c>
      <c r="D55" s="20">
        <v>88310</v>
      </c>
      <c r="E55" s="18" t="s">
        <v>19</v>
      </c>
      <c r="F55" s="40">
        <v>0.187</v>
      </c>
      <c r="G55" s="25">
        <v>24.89</v>
      </c>
      <c r="H55" s="23">
        <f t="shared" si="3"/>
        <v>4.6544300000000005</v>
      </c>
    </row>
    <row r="56" spans="1:9" x14ac:dyDescent="0.25">
      <c r="A56" s="17" t="s">
        <v>216</v>
      </c>
      <c r="B56" s="18" t="s">
        <v>16</v>
      </c>
      <c r="C56" s="41" t="s">
        <v>148</v>
      </c>
      <c r="D56" s="20">
        <v>88316</v>
      </c>
      <c r="E56" s="18" t="s">
        <v>19</v>
      </c>
      <c r="F56" s="40">
        <v>6.9000000000000006E-2</v>
      </c>
      <c r="G56" s="25">
        <v>17.61</v>
      </c>
      <c r="H56" s="23">
        <f t="shared" si="3"/>
        <v>1.21509</v>
      </c>
    </row>
    <row r="57" spans="1:9" ht="15.75" thickBot="1" x14ac:dyDescent="0.3">
      <c r="A57" s="189" t="s">
        <v>150</v>
      </c>
      <c r="B57" s="190"/>
      <c r="C57" s="190"/>
      <c r="D57" s="190"/>
      <c r="E57" s="190"/>
      <c r="F57" s="190"/>
      <c r="G57" s="191"/>
      <c r="H57" s="38">
        <f>SUM(H35,H40,H45,H49,H53)</f>
        <v>97672.652369999996</v>
      </c>
    </row>
    <row r="58" spans="1:9" x14ac:dyDescent="0.25">
      <c r="A58" s="205" t="s">
        <v>41</v>
      </c>
      <c r="B58" s="206"/>
      <c r="C58" s="206"/>
      <c r="D58" s="206"/>
      <c r="E58" s="206"/>
      <c r="F58" s="206"/>
      <c r="G58" s="82"/>
      <c r="H58" s="83">
        <f>SUM(H9,H12,H29,H35,H40,H53,H26,H17,H49,H45)</f>
        <v>147032.54037</v>
      </c>
      <c r="I58" s="1">
        <f>SUM(H57,H33,H24,H15)</f>
        <v>147032.54037</v>
      </c>
    </row>
    <row r="59" spans="1:9" x14ac:dyDescent="0.25">
      <c r="A59" s="194" t="s">
        <v>116</v>
      </c>
      <c r="B59" s="195"/>
      <c r="C59" s="195"/>
      <c r="D59" s="195"/>
      <c r="E59" s="195"/>
      <c r="F59" s="195"/>
      <c r="G59" s="84">
        <f>ROUND(((((1+(H115/100))*(1+(H117/100))*(1+((H118+H119)/100))*(1+(H116/100)))/(1-(((H122/100)/2)+(H121/100)+(H120/100))))-1)*100,0)</f>
        <v>25</v>
      </c>
      <c r="H59" s="85">
        <f>(H58/100)*G59</f>
        <v>36758.135092500001</v>
      </c>
      <c r="I59" s="1">
        <f>I58*G59/100</f>
        <v>36758.135092500001</v>
      </c>
    </row>
    <row r="60" spans="1:9" ht="15.75" thickBot="1" x14ac:dyDescent="0.3">
      <c r="A60" s="162" t="s">
        <v>42</v>
      </c>
      <c r="B60" s="163"/>
      <c r="C60" s="163"/>
      <c r="D60" s="163"/>
      <c r="E60" s="163"/>
      <c r="F60" s="163"/>
      <c r="G60" s="86"/>
      <c r="H60" s="87">
        <f>SUM(H58:H59)</f>
        <v>183790.67546250002</v>
      </c>
      <c r="I60" s="1">
        <f>SUM(I58:I59)</f>
        <v>183790.67546250002</v>
      </c>
    </row>
    <row r="61" spans="1:9" ht="15.75" thickBot="1" x14ac:dyDescent="0.3">
      <c r="A61" s="140"/>
      <c r="B61" s="141"/>
      <c r="C61" s="141"/>
      <c r="D61" s="141"/>
      <c r="E61" s="141"/>
      <c r="F61" s="141"/>
      <c r="G61" s="141"/>
      <c r="H61" s="142"/>
    </row>
    <row r="62" spans="1:9" x14ac:dyDescent="0.25">
      <c r="A62" s="140"/>
      <c r="B62" s="141"/>
      <c r="C62" s="141"/>
      <c r="D62" s="141"/>
      <c r="E62" s="141"/>
      <c r="F62" s="141"/>
      <c r="G62" s="141"/>
      <c r="H62" s="142"/>
    </row>
    <row r="63" spans="1:9" x14ac:dyDescent="0.25">
      <c r="A63" s="143"/>
      <c r="B63" s="144"/>
      <c r="C63" s="144"/>
      <c r="D63" s="144"/>
      <c r="E63" s="144"/>
      <c r="F63" s="144"/>
      <c r="G63" s="144"/>
      <c r="H63" s="145"/>
    </row>
    <row r="64" spans="1:9" x14ac:dyDescent="0.25">
      <c r="A64" s="146" t="s">
        <v>254</v>
      </c>
      <c r="B64" s="147"/>
      <c r="C64" s="147"/>
      <c r="D64" s="147"/>
      <c r="E64" s="147"/>
      <c r="F64" s="147"/>
      <c r="G64" s="147"/>
      <c r="H64" s="148"/>
    </row>
    <row r="65" spans="1:9" x14ac:dyDescent="0.25">
      <c r="A65" s="143"/>
      <c r="B65" s="144"/>
      <c r="C65" s="144"/>
      <c r="D65" s="144"/>
      <c r="E65" s="144"/>
      <c r="F65" s="144"/>
      <c r="G65" s="144"/>
      <c r="H65" s="145"/>
    </row>
    <row r="66" spans="1:9" ht="15.75" thickBot="1" x14ac:dyDescent="0.3">
      <c r="A66" s="149"/>
      <c r="B66" s="150"/>
      <c r="C66" s="150"/>
      <c r="D66" s="150"/>
      <c r="E66" s="150"/>
      <c r="F66" s="150"/>
      <c r="G66" s="150"/>
      <c r="H66" s="151"/>
    </row>
    <row r="67" spans="1:9" x14ac:dyDescent="0.25">
      <c r="A67" s="155" t="s">
        <v>43</v>
      </c>
      <c r="B67" s="156"/>
      <c r="C67" s="156"/>
      <c r="D67" s="156"/>
      <c r="E67" s="156"/>
      <c r="F67" s="156"/>
      <c r="G67" s="156"/>
      <c r="H67" s="157"/>
    </row>
    <row r="68" spans="1:9" x14ac:dyDescent="0.25">
      <c r="A68" s="155" t="s">
        <v>44</v>
      </c>
      <c r="B68" s="156"/>
      <c r="C68" s="156"/>
      <c r="D68" s="156"/>
      <c r="E68" s="156"/>
      <c r="F68" s="156"/>
      <c r="G68" s="156"/>
      <c r="H68" s="157"/>
    </row>
    <row r="69" spans="1:9" ht="15.75" thickBot="1" x14ac:dyDescent="0.3">
      <c r="A69" s="196"/>
      <c r="B69" s="197"/>
      <c r="C69" s="197"/>
      <c r="D69" s="197"/>
      <c r="E69" s="197"/>
      <c r="F69" s="197"/>
      <c r="G69" s="197"/>
      <c r="H69" s="198"/>
    </row>
    <row r="70" spans="1:9" ht="15.75" thickBot="1" x14ac:dyDescent="0.3">
      <c r="A70" s="88" t="s">
        <v>39</v>
      </c>
      <c r="B70" s="161" t="s">
        <v>40</v>
      </c>
      <c r="C70" s="161"/>
      <c r="D70" s="89"/>
      <c r="E70" s="89"/>
      <c r="F70" s="89"/>
      <c r="G70" s="89"/>
      <c r="H70" s="90" t="s">
        <v>104</v>
      </c>
      <c r="I70" s="3"/>
    </row>
    <row r="71" spans="1:9" x14ac:dyDescent="0.25">
      <c r="A71" s="91"/>
      <c r="B71" s="92"/>
      <c r="C71" s="92"/>
      <c r="D71" s="92"/>
      <c r="E71" s="92"/>
      <c r="F71" s="92"/>
      <c r="G71" s="92"/>
      <c r="H71" s="93"/>
      <c r="I71" s="3"/>
    </row>
    <row r="72" spans="1:9" x14ac:dyDescent="0.25">
      <c r="A72" s="94"/>
      <c r="B72" s="136" t="s">
        <v>45</v>
      </c>
      <c r="C72" s="136"/>
      <c r="D72" s="95"/>
      <c r="E72" s="95"/>
      <c r="F72" s="95"/>
      <c r="G72" s="95"/>
      <c r="H72" s="96"/>
      <c r="I72" s="3"/>
    </row>
    <row r="73" spans="1:9" x14ac:dyDescent="0.25">
      <c r="A73" s="94" t="s">
        <v>46</v>
      </c>
      <c r="B73" s="136" t="s">
        <v>47</v>
      </c>
      <c r="C73" s="136"/>
      <c r="D73" s="95"/>
      <c r="E73" s="95"/>
      <c r="F73" s="95"/>
      <c r="G73" s="95"/>
      <c r="H73" s="97">
        <v>20</v>
      </c>
    </row>
    <row r="74" spans="1:9" x14ac:dyDescent="0.25">
      <c r="A74" s="94" t="s">
        <v>48</v>
      </c>
      <c r="B74" s="136" t="s">
        <v>49</v>
      </c>
      <c r="C74" s="136"/>
      <c r="D74" s="95"/>
      <c r="E74" s="95"/>
      <c r="F74" s="95"/>
      <c r="G74" s="95"/>
      <c r="H74" s="97">
        <v>1.5</v>
      </c>
    </row>
    <row r="75" spans="1:9" ht="49.5" customHeight="1" x14ac:dyDescent="0.25">
      <c r="A75" s="94" t="s">
        <v>50</v>
      </c>
      <c r="B75" s="136" t="s">
        <v>51</v>
      </c>
      <c r="C75" s="136"/>
      <c r="D75" s="95"/>
      <c r="E75" s="95"/>
      <c r="F75" s="95"/>
      <c r="G75" s="95"/>
      <c r="H75" s="97">
        <v>1</v>
      </c>
    </row>
    <row r="76" spans="1:9" x14ac:dyDescent="0.25">
      <c r="A76" s="94" t="s">
        <v>52</v>
      </c>
      <c r="B76" s="136" t="s">
        <v>53</v>
      </c>
      <c r="C76" s="136"/>
      <c r="D76" s="95"/>
      <c r="E76" s="95"/>
      <c r="F76" s="95"/>
      <c r="G76" s="95"/>
      <c r="H76" s="97">
        <v>0.2</v>
      </c>
    </row>
    <row r="77" spans="1:9" x14ac:dyDescent="0.25">
      <c r="A77" s="94" t="s">
        <v>54</v>
      </c>
      <c r="B77" s="136" t="s">
        <v>55</v>
      </c>
      <c r="C77" s="136"/>
      <c r="D77" s="95"/>
      <c r="E77" s="95"/>
      <c r="F77" s="95"/>
      <c r="G77" s="95"/>
      <c r="H77" s="97">
        <v>0.6</v>
      </c>
    </row>
    <row r="78" spans="1:9" x14ac:dyDescent="0.25">
      <c r="A78" s="94" t="s">
        <v>56</v>
      </c>
      <c r="B78" s="136" t="s">
        <v>57</v>
      </c>
      <c r="C78" s="136"/>
      <c r="D78" s="95"/>
      <c r="E78" s="95"/>
      <c r="F78" s="95"/>
      <c r="G78" s="95"/>
      <c r="H78" s="97">
        <v>2.5</v>
      </c>
    </row>
    <row r="79" spans="1:9" x14ac:dyDescent="0.25">
      <c r="A79" s="94" t="s">
        <v>58</v>
      </c>
      <c r="B79" s="136" t="s">
        <v>59</v>
      </c>
      <c r="C79" s="136"/>
      <c r="D79" s="95"/>
      <c r="E79" s="95"/>
      <c r="F79" s="95"/>
      <c r="G79" s="95"/>
      <c r="H79" s="97">
        <v>3</v>
      </c>
    </row>
    <row r="80" spans="1:9" x14ac:dyDescent="0.25">
      <c r="A80" s="94" t="s">
        <v>60</v>
      </c>
      <c r="B80" s="136" t="s">
        <v>61</v>
      </c>
      <c r="C80" s="136"/>
      <c r="D80" s="95"/>
      <c r="E80" s="95"/>
      <c r="F80" s="95"/>
      <c r="G80" s="95"/>
      <c r="H80" s="97">
        <v>8</v>
      </c>
    </row>
    <row r="81" spans="1:8" x14ac:dyDescent="0.25">
      <c r="A81" s="94" t="s">
        <v>62</v>
      </c>
      <c r="B81" s="136" t="s">
        <v>63</v>
      </c>
      <c r="C81" s="136"/>
      <c r="D81" s="95"/>
      <c r="E81" s="95"/>
      <c r="F81" s="95"/>
      <c r="G81" s="95"/>
      <c r="H81" s="97">
        <v>1</v>
      </c>
    </row>
    <row r="82" spans="1:8" x14ac:dyDescent="0.25">
      <c r="A82" s="94"/>
      <c r="B82" s="136" t="s">
        <v>64</v>
      </c>
      <c r="C82" s="136"/>
      <c r="D82" s="95"/>
      <c r="E82" s="95"/>
      <c r="F82" s="95"/>
      <c r="G82" s="95"/>
      <c r="H82" s="97">
        <f>SUM(H73:H81)</f>
        <v>37.799999999999997</v>
      </c>
    </row>
    <row r="83" spans="1:8" x14ac:dyDescent="0.25">
      <c r="A83" s="94"/>
      <c r="B83" s="98"/>
      <c r="C83" s="98"/>
      <c r="D83" s="95"/>
      <c r="E83" s="95"/>
      <c r="F83" s="95"/>
      <c r="G83" s="95"/>
      <c r="H83" s="96"/>
    </row>
    <row r="84" spans="1:8" x14ac:dyDescent="0.25">
      <c r="A84" s="94"/>
      <c r="B84" s="136" t="s">
        <v>65</v>
      </c>
      <c r="C84" s="136"/>
      <c r="D84" s="95"/>
      <c r="E84" s="95"/>
      <c r="F84" s="95"/>
      <c r="G84" s="95"/>
      <c r="H84" s="96"/>
    </row>
    <row r="85" spans="1:8" x14ac:dyDescent="0.25">
      <c r="A85" s="94" t="s">
        <v>66</v>
      </c>
      <c r="B85" s="136" t="s">
        <v>67</v>
      </c>
      <c r="C85" s="136"/>
      <c r="D85" s="95"/>
      <c r="E85" s="95"/>
      <c r="F85" s="95"/>
      <c r="G85" s="95"/>
      <c r="H85" s="96">
        <v>17.75</v>
      </c>
    </row>
    <row r="86" spans="1:8" x14ac:dyDescent="0.25">
      <c r="A86" s="94" t="s">
        <v>68</v>
      </c>
      <c r="B86" s="136" t="s">
        <v>69</v>
      </c>
      <c r="C86" s="136"/>
      <c r="D86" s="95"/>
      <c r="E86" s="95"/>
      <c r="F86" s="95"/>
      <c r="G86" s="95"/>
      <c r="H86" s="96">
        <v>3.41</v>
      </c>
    </row>
    <row r="87" spans="1:8" x14ac:dyDescent="0.25">
      <c r="A87" s="94" t="s">
        <v>70</v>
      </c>
      <c r="B87" s="136" t="s">
        <v>71</v>
      </c>
      <c r="C87" s="136"/>
      <c r="D87" s="95"/>
      <c r="E87" s="95"/>
      <c r="F87" s="95"/>
      <c r="G87" s="95"/>
      <c r="H87" s="96">
        <v>0.88</v>
      </c>
    </row>
    <row r="88" spans="1:8" x14ac:dyDescent="0.25">
      <c r="A88" s="94" t="s">
        <v>72</v>
      </c>
      <c r="B88" s="136" t="s">
        <v>73</v>
      </c>
      <c r="C88" s="136"/>
      <c r="D88" s="95"/>
      <c r="E88" s="95"/>
      <c r="F88" s="95"/>
      <c r="G88" s="95"/>
      <c r="H88" s="96">
        <v>10.58</v>
      </c>
    </row>
    <row r="89" spans="1:8" x14ac:dyDescent="0.25">
      <c r="A89" s="94" t="s">
        <v>74</v>
      </c>
      <c r="B89" s="136" t="s">
        <v>75</v>
      </c>
      <c r="C89" s="136"/>
      <c r="D89" s="95"/>
      <c r="E89" s="95"/>
      <c r="F89" s="95"/>
      <c r="G89" s="95"/>
      <c r="H89" s="96">
        <v>7.0000000000000007E-2</v>
      </c>
    </row>
    <row r="90" spans="1:8" x14ac:dyDescent="0.25">
      <c r="A90" s="94" t="s">
        <v>76</v>
      </c>
      <c r="B90" s="136" t="s">
        <v>77</v>
      </c>
      <c r="C90" s="136"/>
      <c r="D90" s="95"/>
      <c r="E90" s="95"/>
      <c r="F90" s="95"/>
      <c r="G90" s="95"/>
      <c r="H90" s="96">
        <v>0.71</v>
      </c>
    </row>
    <row r="91" spans="1:8" x14ac:dyDescent="0.25">
      <c r="A91" s="94" t="s">
        <v>78</v>
      </c>
      <c r="B91" s="136" t="s">
        <v>79</v>
      </c>
      <c r="C91" s="136"/>
      <c r="D91" s="95"/>
      <c r="E91" s="95"/>
      <c r="F91" s="95"/>
      <c r="G91" s="95"/>
      <c r="H91" s="96">
        <v>1.3</v>
      </c>
    </row>
    <row r="92" spans="1:8" x14ac:dyDescent="0.25">
      <c r="A92" s="94" t="s">
        <v>80</v>
      </c>
      <c r="B92" s="136" t="s">
        <v>81</v>
      </c>
      <c r="C92" s="136"/>
      <c r="D92" s="95"/>
      <c r="E92" s="95"/>
      <c r="F92" s="95"/>
      <c r="G92" s="95"/>
      <c r="H92" s="96">
        <v>0.11</v>
      </c>
    </row>
    <row r="93" spans="1:8" x14ac:dyDescent="0.25">
      <c r="A93" s="94" t="s">
        <v>82</v>
      </c>
      <c r="B93" s="136" t="s">
        <v>83</v>
      </c>
      <c r="C93" s="136"/>
      <c r="D93" s="95"/>
      <c r="E93" s="95"/>
      <c r="F93" s="95"/>
      <c r="G93" s="95"/>
      <c r="H93" s="96">
        <v>12.3</v>
      </c>
    </row>
    <row r="94" spans="1:8" x14ac:dyDescent="0.25">
      <c r="A94" s="94" t="s">
        <v>84</v>
      </c>
      <c r="B94" s="136" t="s">
        <v>85</v>
      </c>
      <c r="C94" s="136"/>
      <c r="D94" s="95"/>
      <c r="E94" s="95"/>
      <c r="F94" s="95"/>
      <c r="G94" s="95"/>
      <c r="H94" s="96">
        <v>0.03</v>
      </c>
    </row>
    <row r="95" spans="1:8" x14ac:dyDescent="0.25">
      <c r="A95" s="94"/>
      <c r="B95" s="136" t="s">
        <v>86</v>
      </c>
      <c r="C95" s="136"/>
      <c r="D95" s="95"/>
      <c r="E95" s="95"/>
      <c r="F95" s="95"/>
      <c r="G95" s="95"/>
      <c r="H95" s="96">
        <f>SUM(H85:H94)</f>
        <v>47.14</v>
      </c>
    </row>
    <row r="96" spans="1:8" x14ac:dyDescent="0.25">
      <c r="A96" s="94"/>
      <c r="B96" s="136"/>
      <c r="C96" s="136"/>
      <c r="D96" s="95"/>
      <c r="E96" s="95"/>
      <c r="F96" s="95"/>
      <c r="G96" s="95"/>
      <c r="H96" s="96"/>
    </row>
    <row r="97" spans="1:8" x14ac:dyDescent="0.25">
      <c r="A97" s="94"/>
      <c r="B97" s="136" t="s">
        <v>87</v>
      </c>
      <c r="C97" s="136"/>
      <c r="D97" s="95"/>
      <c r="E97" s="95"/>
      <c r="F97" s="95"/>
      <c r="G97" s="95"/>
      <c r="H97" s="96"/>
    </row>
    <row r="98" spans="1:8" x14ac:dyDescent="0.25">
      <c r="A98" s="94" t="s">
        <v>88</v>
      </c>
      <c r="B98" s="136" t="s">
        <v>89</v>
      </c>
      <c r="C98" s="136"/>
      <c r="D98" s="95"/>
      <c r="E98" s="95"/>
      <c r="F98" s="95"/>
      <c r="G98" s="95"/>
      <c r="H98" s="96">
        <v>3.81</v>
      </c>
    </row>
    <row r="99" spans="1:8" x14ac:dyDescent="0.25">
      <c r="A99" s="94" t="s">
        <v>90</v>
      </c>
      <c r="B99" s="136" t="s">
        <v>91</v>
      </c>
      <c r="C99" s="136"/>
      <c r="D99" s="95"/>
      <c r="E99" s="95"/>
      <c r="F99" s="95"/>
      <c r="G99" s="95"/>
      <c r="H99" s="96">
        <v>0.09</v>
      </c>
    </row>
    <row r="100" spans="1:8" x14ac:dyDescent="0.25">
      <c r="A100" s="94" t="s">
        <v>92</v>
      </c>
      <c r="B100" s="136" t="s">
        <v>93</v>
      </c>
      <c r="C100" s="136"/>
      <c r="D100" s="95"/>
      <c r="E100" s="95"/>
      <c r="F100" s="95"/>
      <c r="G100" s="95"/>
      <c r="H100" s="96">
        <v>1.71</v>
      </c>
    </row>
    <row r="101" spans="1:8" x14ac:dyDescent="0.25">
      <c r="A101" s="94" t="s">
        <v>94</v>
      </c>
      <c r="B101" s="136" t="s">
        <v>95</v>
      </c>
      <c r="C101" s="136"/>
      <c r="D101" s="95"/>
      <c r="E101" s="95"/>
      <c r="F101" s="95"/>
      <c r="G101" s="95"/>
      <c r="H101" s="96">
        <v>3.82</v>
      </c>
    </row>
    <row r="102" spans="1:8" x14ac:dyDescent="0.25">
      <c r="A102" s="94" t="s">
        <v>96</v>
      </c>
      <c r="B102" s="136" t="s">
        <v>97</v>
      </c>
      <c r="C102" s="136"/>
      <c r="D102" s="95"/>
      <c r="E102" s="95"/>
      <c r="F102" s="95"/>
      <c r="G102" s="95"/>
      <c r="H102" s="96">
        <v>0.32</v>
      </c>
    </row>
    <row r="103" spans="1:8" x14ac:dyDescent="0.25">
      <c r="A103" s="94"/>
      <c r="B103" s="136" t="s">
        <v>98</v>
      </c>
      <c r="C103" s="136"/>
      <c r="D103" s="95"/>
      <c r="E103" s="95"/>
      <c r="F103" s="95"/>
      <c r="G103" s="95"/>
      <c r="H103" s="96">
        <f>SUM(H98:H102)</f>
        <v>9.75</v>
      </c>
    </row>
    <row r="104" spans="1:8" x14ac:dyDescent="0.25">
      <c r="A104" s="94"/>
      <c r="B104" s="136"/>
      <c r="C104" s="136"/>
      <c r="D104" s="95"/>
      <c r="E104" s="95"/>
      <c r="F104" s="95"/>
      <c r="G104" s="95"/>
      <c r="H104" s="96"/>
    </row>
    <row r="105" spans="1:8" x14ac:dyDescent="0.25">
      <c r="A105" s="94"/>
      <c r="B105" s="136" t="s">
        <v>99</v>
      </c>
      <c r="C105" s="136"/>
      <c r="D105" s="95"/>
      <c r="E105" s="95"/>
      <c r="F105" s="95"/>
      <c r="G105" s="95"/>
      <c r="H105" s="96"/>
    </row>
    <row r="106" spans="1:8" x14ac:dyDescent="0.25">
      <c r="A106" s="94" t="s">
        <v>100</v>
      </c>
      <c r="B106" s="136" t="s">
        <v>101</v>
      </c>
      <c r="C106" s="136"/>
      <c r="D106" s="95"/>
      <c r="E106" s="95"/>
      <c r="F106" s="95"/>
      <c r="G106" s="95"/>
      <c r="H106" s="96">
        <v>17.82</v>
      </c>
    </row>
    <row r="107" spans="1:8" x14ac:dyDescent="0.25">
      <c r="A107" s="94" t="s">
        <v>102</v>
      </c>
      <c r="B107" s="136" t="s">
        <v>250</v>
      </c>
      <c r="C107" s="136"/>
      <c r="D107" s="95"/>
      <c r="E107" s="95"/>
      <c r="F107" s="95"/>
      <c r="G107" s="95"/>
      <c r="H107" s="96">
        <v>0.34</v>
      </c>
    </row>
    <row r="108" spans="1:8" x14ac:dyDescent="0.25">
      <c r="A108" s="94"/>
      <c r="B108" s="136" t="s">
        <v>249</v>
      </c>
      <c r="C108" s="136"/>
      <c r="D108" s="95"/>
      <c r="E108" s="95"/>
      <c r="F108" s="95"/>
      <c r="G108" s="95"/>
      <c r="H108" s="96">
        <f>SUM(H106:H107)</f>
        <v>18.16</v>
      </c>
    </row>
    <row r="109" spans="1:8" ht="15.75" thickBot="1" x14ac:dyDescent="0.3">
      <c r="A109" s="94"/>
      <c r="B109" s="95"/>
      <c r="C109" s="95"/>
      <c r="D109" s="95"/>
      <c r="E109" s="95"/>
      <c r="F109" s="95"/>
      <c r="G109" s="95"/>
      <c r="H109" s="96"/>
    </row>
    <row r="110" spans="1:8" ht="15.75" thickBot="1" x14ac:dyDescent="0.3">
      <c r="A110" s="88"/>
      <c r="B110" s="89"/>
      <c r="C110" s="89" t="s">
        <v>103</v>
      </c>
      <c r="D110" s="89"/>
      <c r="E110" s="89"/>
      <c r="F110" s="89"/>
      <c r="G110" s="89"/>
      <c r="H110" s="99">
        <f>SUM(H82,H95,H103,H108)</f>
        <v>112.85</v>
      </c>
    </row>
    <row r="111" spans="1:8" x14ac:dyDescent="0.25">
      <c r="A111" s="100" t="s">
        <v>105</v>
      </c>
    </row>
    <row r="112" spans="1:8" ht="15.75" thickBot="1" x14ac:dyDescent="0.3"/>
    <row r="113" spans="1:8" ht="15.75" thickBot="1" x14ac:dyDescent="0.3">
      <c r="A113" s="88"/>
      <c r="B113" s="89"/>
      <c r="C113" s="89" t="s">
        <v>40</v>
      </c>
      <c r="D113" s="89"/>
      <c r="E113" s="89"/>
      <c r="F113" s="89"/>
      <c r="G113" s="89"/>
      <c r="H113" s="101" t="s">
        <v>115</v>
      </c>
    </row>
    <row r="114" spans="1:8" x14ac:dyDescent="0.25">
      <c r="A114" s="94"/>
      <c r="B114" s="95"/>
      <c r="C114" s="95"/>
      <c r="D114" s="95"/>
      <c r="E114" s="95"/>
      <c r="F114" s="95"/>
      <c r="G114" s="95"/>
      <c r="H114" s="96"/>
    </row>
    <row r="115" spans="1:8" x14ac:dyDescent="0.25">
      <c r="A115" s="94"/>
      <c r="B115" s="95"/>
      <c r="C115" s="95" t="s">
        <v>106</v>
      </c>
      <c r="D115" s="95"/>
      <c r="E115" s="95"/>
      <c r="F115" s="95"/>
      <c r="G115" s="95"/>
      <c r="H115" s="97">
        <v>5.5</v>
      </c>
    </row>
    <row r="116" spans="1:8" x14ac:dyDescent="0.25">
      <c r="A116" s="94"/>
      <c r="B116" s="95"/>
      <c r="C116" s="95" t="s">
        <v>107</v>
      </c>
      <c r="D116" s="95"/>
      <c r="E116" s="95"/>
      <c r="F116" s="95"/>
      <c r="G116" s="95"/>
      <c r="H116" s="97">
        <v>8.9600000000000009</v>
      </c>
    </row>
    <row r="117" spans="1:8" x14ac:dyDescent="0.25">
      <c r="A117" s="94"/>
      <c r="B117" s="95"/>
      <c r="C117" s="95" t="s">
        <v>108</v>
      </c>
      <c r="D117" s="95"/>
      <c r="E117" s="95"/>
      <c r="F117" s="95"/>
      <c r="G117" s="95"/>
      <c r="H117" s="97">
        <v>1.39</v>
      </c>
    </row>
    <row r="118" spans="1:8" x14ac:dyDescent="0.25">
      <c r="A118" s="94"/>
      <c r="B118" s="95"/>
      <c r="C118" s="95" t="s">
        <v>109</v>
      </c>
      <c r="D118" s="95"/>
      <c r="E118" s="95"/>
      <c r="F118" s="95"/>
      <c r="G118" s="95"/>
      <c r="H118" s="97">
        <v>1</v>
      </c>
    </row>
    <row r="119" spans="1:8" x14ac:dyDescent="0.25">
      <c r="A119" s="94"/>
      <c r="B119" s="95"/>
      <c r="C119" s="95" t="s">
        <v>110</v>
      </c>
      <c r="D119" s="95"/>
      <c r="E119" s="95"/>
      <c r="F119" s="95"/>
      <c r="G119" s="95"/>
      <c r="H119" s="97">
        <v>1.27</v>
      </c>
    </row>
    <row r="120" spans="1:8" x14ac:dyDescent="0.25">
      <c r="A120" s="94"/>
      <c r="B120" s="95"/>
      <c r="C120" s="95" t="s">
        <v>111</v>
      </c>
      <c r="D120" s="95" t="s">
        <v>112</v>
      </c>
      <c r="E120" s="95"/>
      <c r="F120" s="95"/>
      <c r="G120" s="95"/>
      <c r="H120" s="97">
        <v>0.65</v>
      </c>
    </row>
    <row r="121" spans="1:8" x14ac:dyDescent="0.25">
      <c r="A121" s="94"/>
      <c r="B121" s="95"/>
      <c r="C121" s="95"/>
      <c r="D121" s="95" t="s">
        <v>113</v>
      </c>
      <c r="E121" s="95"/>
      <c r="F121" s="95"/>
      <c r="G121" s="95"/>
      <c r="H121" s="97">
        <v>3</v>
      </c>
    </row>
    <row r="122" spans="1:8" x14ac:dyDescent="0.25">
      <c r="A122" s="94"/>
      <c r="B122" s="95"/>
      <c r="C122" s="95"/>
      <c r="D122" s="95" t="s">
        <v>114</v>
      </c>
      <c r="E122" s="95"/>
      <c r="F122" s="95"/>
      <c r="G122" s="95"/>
      <c r="H122" s="97">
        <v>2</v>
      </c>
    </row>
    <row r="123" spans="1:8" ht="15.75" thickBot="1" x14ac:dyDescent="0.3">
      <c r="A123" s="102"/>
      <c r="B123" s="103"/>
      <c r="C123" s="103"/>
      <c r="D123" s="103"/>
      <c r="E123" s="103"/>
      <c r="F123" s="103"/>
      <c r="G123" s="103"/>
      <c r="H123" s="104"/>
    </row>
  </sheetData>
  <mergeCells count="58">
    <mergeCell ref="A60:F60"/>
    <mergeCell ref="A61:H61"/>
    <mergeCell ref="A63:H63"/>
    <mergeCell ref="A64:H64"/>
    <mergeCell ref="A65:H65"/>
    <mergeCell ref="A58:F58"/>
    <mergeCell ref="A15:G15"/>
    <mergeCell ref="A59:F59"/>
    <mergeCell ref="A57:G57"/>
    <mergeCell ref="B16:H16"/>
    <mergeCell ref="A6:H6"/>
    <mergeCell ref="A1:D2"/>
    <mergeCell ref="A4:H4"/>
    <mergeCell ref="A5:H5"/>
    <mergeCell ref="A3:H3"/>
    <mergeCell ref="A66:H66"/>
    <mergeCell ref="A67:H67"/>
    <mergeCell ref="A68:H68"/>
    <mergeCell ref="A69:H69"/>
    <mergeCell ref="B70:C70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4:C84"/>
    <mergeCell ref="B85:C85"/>
    <mergeCell ref="B86:C86"/>
    <mergeCell ref="B87:C87"/>
    <mergeCell ref="B96:C96"/>
    <mergeCell ref="B97:C97"/>
    <mergeCell ref="B88:C88"/>
    <mergeCell ref="B89:C89"/>
    <mergeCell ref="B90:C90"/>
    <mergeCell ref="B91:C91"/>
    <mergeCell ref="B92:C92"/>
    <mergeCell ref="B8:H8"/>
    <mergeCell ref="B108:C108"/>
    <mergeCell ref="A62:H62"/>
    <mergeCell ref="B103:C103"/>
    <mergeCell ref="B104:C104"/>
    <mergeCell ref="B105:C105"/>
    <mergeCell ref="B106:C106"/>
    <mergeCell ref="B107:C107"/>
    <mergeCell ref="B98:C98"/>
    <mergeCell ref="B99:C99"/>
    <mergeCell ref="B100:C100"/>
    <mergeCell ref="B101:C101"/>
    <mergeCell ref="B102:C102"/>
    <mergeCell ref="B93:C93"/>
    <mergeCell ref="B94:C94"/>
    <mergeCell ref="B95:C95"/>
  </mergeCells>
  <pageMargins left="0.51181102362204722" right="0.51181102362204722" top="0.78740157480314965" bottom="0.78740157480314965" header="0.31496062992125984" footer="0.31496062992125984"/>
  <pageSetup paperSize="9" scale="57" fitToHeight="4" orientation="portrait" r:id="rId1"/>
  <rowBreaks count="1" manualBreakCount="1">
    <brk id="60" max="7" man="1"/>
  </rowBreaks>
  <ignoredErrors>
    <ignoredError sqref="G10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view="pageBreakPreview" zoomScale="89" zoomScaleNormal="100" zoomScaleSheetLayoutView="89" workbookViewId="0">
      <selection activeCell="A30" sqref="A30"/>
    </sheetView>
  </sheetViews>
  <sheetFormatPr defaultRowHeight="15" x14ac:dyDescent="0.25"/>
  <cols>
    <col min="1" max="1" width="23.42578125" customWidth="1"/>
    <col min="4" max="4" width="24" customWidth="1"/>
    <col min="5" max="5" width="23" customWidth="1"/>
    <col min="7" max="7" width="16.85546875" customWidth="1"/>
    <col min="8" max="8" width="14.42578125" customWidth="1"/>
  </cols>
  <sheetData>
    <row r="1" spans="1:7" ht="116.25" customHeight="1" x14ac:dyDescent="0.25">
      <c r="A1" s="56"/>
      <c r="B1" s="230" t="s">
        <v>164</v>
      </c>
      <c r="C1" s="230"/>
      <c r="D1" s="230"/>
      <c r="E1" s="230"/>
      <c r="F1" s="230"/>
      <c r="G1" s="230"/>
    </row>
    <row r="2" spans="1:7" ht="36.75" customHeight="1" x14ac:dyDescent="0.25">
      <c r="A2" s="57" t="s">
        <v>165</v>
      </c>
      <c r="B2" s="231" t="s">
        <v>238</v>
      </c>
      <c r="C2" s="231"/>
      <c r="D2" s="231"/>
      <c r="E2" s="231"/>
      <c r="F2" s="231"/>
      <c r="G2" s="231"/>
    </row>
    <row r="3" spans="1:7" ht="30" x14ac:dyDescent="0.25">
      <c r="A3" s="57" t="s">
        <v>166</v>
      </c>
      <c r="B3" s="231" t="s">
        <v>239</v>
      </c>
      <c r="C3" s="231"/>
      <c r="D3" s="231"/>
      <c r="E3" s="231"/>
      <c r="F3" s="231"/>
      <c r="G3" s="231"/>
    </row>
    <row r="4" spans="1:7" x14ac:dyDescent="0.25">
      <c r="A4" s="57" t="s">
        <v>167</v>
      </c>
      <c r="B4" s="231" t="s">
        <v>251</v>
      </c>
      <c r="C4" s="231"/>
      <c r="D4" s="231"/>
      <c r="E4" s="231"/>
      <c r="F4" s="231"/>
      <c r="G4" s="231"/>
    </row>
    <row r="5" spans="1:7" x14ac:dyDescent="0.25">
      <c r="A5" s="57" t="s">
        <v>169</v>
      </c>
      <c r="B5" s="231" t="s">
        <v>170</v>
      </c>
      <c r="C5" s="231"/>
      <c r="D5" s="231"/>
      <c r="E5" s="231"/>
      <c r="F5" s="231"/>
      <c r="G5" s="231"/>
    </row>
    <row r="6" spans="1:7" x14ac:dyDescent="0.25">
      <c r="A6" s="229" t="s">
        <v>171</v>
      </c>
      <c r="B6" s="229"/>
      <c r="C6" s="229"/>
      <c r="D6" s="229"/>
      <c r="E6" s="229"/>
      <c r="F6" s="229"/>
      <c r="G6" s="229"/>
    </row>
    <row r="7" spans="1:7" x14ac:dyDescent="0.25">
      <c r="A7" s="58" t="s">
        <v>172</v>
      </c>
      <c r="B7" s="227" t="s">
        <v>173</v>
      </c>
      <c r="C7" s="227"/>
      <c r="D7" s="58" t="s">
        <v>174</v>
      </c>
      <c r="E7" s="58" t="s">
        <v>175</v>
      </c>
      <c r="F7" s="227" t="s">
        <v>176</v>
      </c>
      <c r="G7" s="227"/>
    </row>
    <row r="8" spans="1:7" x14ac:dyDescent="0.25">
      <c r="A8" s="228"/>
      <c r="B8" s="228"/>
      <c r="C8" s="228"/>
      <c r="D8" s="59" t="s">
        <v>177</v>
      </c>
      <c r="E8" s="59" t="s">
        <v>177</v>
      </c>
      <c r="F8" s="228"/>
      <c r="G8" s="228"/>
    </row>
    <row r="9" spans="1:7" x14ac:dyDescent="0.25">
      <c r="A9" s="213" t="s">
        <v>12</v>
      </c>
      <c r="B9" s="214" t="s">
        <v>231</v>
      </c>
      <c r="C9" s="214"/>
      <c r="D9" s="60">
        <v>0.5</v>
      </c>
      <c r="E9" s="60">
        <v>0.5</v>
      </c>
      <c r="F9" s="215">
        <f t="shared" ref="F9:F18" si="0">SUM(D9:E9)</f>
        <v>1</v>
      </c>
      <c r="G9" s="215"/>
    </row>
    <row r="10" spans="1:7" x14ac:dyDescent="0.25">
      <c r="A10" s="213"/>
      <c r="B10" s="214"/>
      <c r="C10" s="214"/>
      <c r="D10" s="61">
        <f>(ORÇ.SINTÉTICO!H9/2)*1.25</f>
        <v>963.43000000000006</v>
      </c>
      <c r="E10" s="61">
        <f>(ORÇ.SINTÉTICO!H9/2)*1.25</f>
        <v>963.43000000000006</v>
      </c>
      <c r="F10" s="216">
        <f t="shared" si="0"/>
        <v>1926.8600000000001</v>
      </c>
      <c r="G10" s="216"/>
    </row>
    <row r="11" spans="1:7" x14ac:dyDescent="0.25">
      <c r="A11" s="213" t="s">
        <v>13</v>
      </c>
      <c r="B11" s="214" t="str">
        <f>ORÇ.SINTÉTICO!C12</f>
        <v xml:space="preserve">LOCACAO DE ANDAIME METALICO TUBULAR DE ENCAIXE, TIPO DE TORRE, COM LARGURA DE 1 ATE 1,5 M E ALTURA DE *1,00* M (INCLUSO SAPATAS FIXAS OU RODIZIOS) INCLUSO MOBILIZAÇÃO E DEMOSBILIZAÇÃO             </v>
      </c>
      <c r="C11" s="214"/>
      <c r="D11" s="60">
        <v>0.5</v>
      </c>
      <c r="E11" s="60">
        <v>0.5</v>
      </c>
      <c r="F11" s="215">
        <f t="shared" si="0"/>
        <v>1</v>
      </c>
      <c r="G11" s="215"/>
    </row>
    <row r="12" spans="1:7" x14ac:dyDescent="0.25">
      <c r="A12" s="213"/>
      <c r="B12" s="214"/>
      <c r="C12" s="214"/>
      <c r="D12" s="2">
        <f>(ORÇ.SINTÉTICO!H12/2)*1.25</f>
        <v>3809.4374999999995</v>
      </c>
      <c r="E12" s="61">
        <f>(ORÇ.SINTÉTICO!H12/2)*1.25</f>
        <v>3809.4374999999995</v>
      </c>
      <c r="F12" s="216">
        <f t="shared" si="0"/>
        <v>7618.8749999999991</v>
      </c>
      <c r="G12" s="216"/>
    </row>
    <row r="13" spans="1:7" x14ac:dyDescent="0.25">
      <c r="A13" s="217">
        <v>2</v>
      </c>
      <c r="B13" s="219" t="str">
        <f>ORÇ.SINTÉTICO!B16</f>
        <v>ADMINISTRAÇÃO LOCAL</v>
      </c>
      <c r="C13" s="220"/>
      <c r="D13" s="60">
        <v>0.5</v>
      </c>
      <c r="E13" s="60">
        <v>0.5</v>
      </c>
      <c r="F13" s="223">
        <f t="shared" si="0"/>
        <v>1</v>
      </c>
      <c r="G13" s="224"/>
    </row>
    <row r="14" spans="1:7" x14ac:dyDescent="0.25">
      <c r="A14" s="218"/>
      <c r="B14" s="221"/>
      <c r="C14" s="222"/>
      <c r="D14" s="2">
        <f>(ORÇ.SINTÉTICO!H17/2)*1.25</f>
        <v>4331.5625</v>
      </c>
      <c r="E14" s="2">
        <f>(ORÇ.SINTÉTICO!H17/2)*1.25</f>
        <v>4331.5625</v>
      </c>
      <c r="F14" s="225">
        <f t="shared" si="0"/>
        <v>8663.125</v>
      </c>
      <c r="G14" s="226"/>
    </row>
    <row r="15" spans="1:7" x14ac:dyDescent="0.25">
      <c r="A15" s="213">
        <v>3</v>
      </c>
      <c r="B15" s="214" t="str">
        <f>ORÇ.SINTÉTICO!C25</f>
        <v xml:space="preserve">PREPARAÇÃO PARA PINTURAS </v>
      </c>
      <c r="C15" s="214"/>
      <c r="D15" s="60">
        <v>0.5</v>
      </c>
      <c r="E15" s="60">
        <v>0.5</v>
      </c>
      <c r="F15" s="215">
        <f t="shared" si="0"/>
        <v>1</v>
      </c>
      <c r="G15" s="215"/>
    </row>
    <row r="16" spans="1:7" x14ac:dyDescent="0.25">
      <c r="A16" s="213"/>
      <c r="B16" s="214"/>
      <c r="C16" s="214"/>
      <c r="D16" s="2">
        <f>(ORÇ.SINTÉTICO!H33/2)*1.25</f>
        <v>21745.5</v>
      </c>
      <c r="E16" s="2">
        <f>(ORÇ.SINTÉTICO!H33/2)*1.25</f>
        <v>21745.5</v>
      </c>
      <c r="F16" s="216">
        <f t="shared" si="0"/>
        <v>43491</v>
      </c>
      <c r="G16" s="216"/>
    </row>
    <row r="17" spans="1:8" x14ac:dyDescent="0.25">
      <c r="A17" s="213">
        <v>4</v>
      </c>
      <c r="B17" s="214" t="str">
        <f>ORÇ.SINTÉTICO!C34</f>
        <v>PINTURAS</v>
      </c>
      <c r="C17" s="214"/>
      <c r="D17" s="60">
        <v>0.5</v>
      </c>
      <c r="E17" s="60">
        <v>0.5</v>
      </c>
      <c r="F17" s="215">
        <f t="shared" si="0"/>
        <v>1</v>
      </c>
      <c r="G17" s="215"/>
    </row>
    <row r="18" spans="1:8" x14ac:dyDescent="0.25">
      <c r="A18" s="213"/>
      <c r="B18" s="214"/>
      <c r="C18" s="214"/>
      <c r="D18" s="2">
        <f>(ORÇ.SINTÉTICO!H57/2)*1.25</f>
        <v>61045.407731250001</v>
      </c>
      <c r="E18" s="2">
        <f>(ORÇ.SINTÉTICO!H57/2)*1.25</f>
        <v>61045.407731250001</v>
      </c>
      <c r="F18" s="216">
        <f t="shared" si="0"/>
        <v>122090.8154625</v>
      </c>
      <c r="G18" s="216"/>
    </row>
    <row r="19" spans="1:8" x14ac:dyDescent="0.25">
      <c r="A19" s="212"/>
      <c r="B19" s="212"/>
      <c r="C19" s="212"/>
      <c r="D19" s="212"/>
      <c r="E19" s="212"/>
      <c r="F19" s="212"/>
      <c r="G19" s="212"/>
      <c r="H19" s="1">
        <f>SUM(F18,F16,F14,F12,F10)</f>
        <v>183790.67546249999</v>
      </c>
    </row>
    <row r="20" spans="1:8" hidden="1" x14ac:dyDescent="0.25">
      <c r="A20" s="210" t="s">
        <v>179</v>
      </c>
      <c r="B20" s="210"/>
      <c r="C20" s="210"/>
      <c r="D20" s="62"/>
      <c r="E20" s="62"/>
      <c r="F20" s="63"/>
      <c r="G20" s="64"/>
    </row>
    <row r="21" spans="1:8" hidden="1" x14ac:dyDescent="0.25">
      <c r="A21" s="210" t="s">
        <v>180</v>
      </c>
      <c r="B21" s="210"/>
      <c r="C21" s="210"/>
      <c r="D21" s="62"/>
      <c r="E21" s="62"/>
      <c r="F21" s="63"/>
      <c r="G21" s="65"/>
    </row>
    <row r="22" spans="1:8" hidden="1" x14ac:dyDescent="0.25">
      <c r="A22" s="210" t="s">
        <v>181</v>
      </c>
      <c r="B22" s="210"/>
      <c r="C22" s="210"/>
      <c r="D22" s="62"/>
      <c r="E22" s="62"/>
      <c r="F22" s="63"/>
      <c r="G22" s="65"/>
    </row>
    <row r="23" spans="1:8" hidden="1" x14ac:dyDescent="0.25">
      <c r="A23" s="210" t="s">
        <v>182</v>
      </c>
      <c r="B23" s="210"/>
      <c r="C23" s="210"/>
      <c r="D23" s="62"/>
      <c r="E23" s="62"/>
      <c r="F23" s="63"/>
      <c r="G23" s="65"/>
    </row>
    <row r="24" spans="1:8" hidden="1" x14ac:dyDescent="0.25">
      <c r="A24" s="210" t="s">
        <v>183</v>
      </c>
      <c r="B24" s="210"/>
      <c r="C24" s="210"/>
      <c r="D24" s="62"/>
      <c r="E24" s="62"/>
      <c r="F24" s="63"/>
      <c r="G24" s="65"/>
    </row>
    <row r="25" spans="1:8" hidden="1" x14ac:dyDescent="0.25">
      <c r="A25" s="210" t="s">
        <v>183</v>
      </c>
      <c r="B25" s="210"/>
      <c r="C25" s="210"/>
      <c r="D25" s="63"/>
      <c r="E25" s="63"/>
      <c r="F25" s="63"/>
      <c r="G25" s="65"/>
    </row>
    <row r="26" spans="1:8" x14ac:dyDescent="0.25">
      <c r="A26" s="211" t="s">
        <v>254</v>
      </c>
      <c r="B26" s="211"/>
      <c r="C26" s="211"/>
      <c r="D26" s="211"/>
      <c r="E26" s="211"/>
      <c r="F26" s="211"/>
      <c r="G26" s="211"/>
    </row>
    <row r="27" spans="1:8" x14ac:dyDescent="0.25">
      <c r="A27" s="211"/>
      <c r="B27" s="211"/>
      <c r="C27" s="211"/>
      <c r="D27" s="211"/>
      <c r="E27" s="211"/>
      <c r="F27" s="211"/>
      <c r="G27" s="211"/>
    </row>
    <row r="28" spans="1:8" x14ac:dyDescent="0.25">
      <c r="A28" s="211"/>
      <c r="B28" s="211"/>
      <c r="C28" s="211"/>
      <c r="D28" s="211"/>
      <c r="E28" s="211"/>
      <c r="F28" s="211"/>
      <c r="G28" s="211"/>
    </row>
    <row r="29" spans="1:8" x14ac:dyDescent="0.25">
      <c r="A29" s="211"/>
      <c r="B29" s="211"/>
      <c r="C29" s="211"/>
      <c r="D29" s="211"/>
      <c r="E29" s="211"/>
      <c r="F29" s="211"/>
      <c r="G29" s="211"/>
    </row>
  </sheetData>
  <mergeCells count="38">
    <mergeCell ref="A6:G6"/>
    <mergeCell ref="B1:G1"/>
    <mergeCell ref="B2:G2"/>
    <mergeCell ref="B3:G3"/>
    <mergeCell ref="B4:G4"/>
    <mergeCell ref="B5:G5"/>
    <mergeCell ref="B7:C7"/>
    <mergeCell ref="F7:G7"/>
    <mergeCell ref="A8:C8"/>
    <mergeCell ref="F8:G8"/>
    <mergeCell ref="A9:A10"/>
    <mergeCell ref="B9:C10"/>
    <mergeCell ref="F9:G9"/>
    <mergeCell ref="F10:G10"/>
    <mergeCell ref="A11:A12"/>
    <mergeCell ref="B11:C12"/>
    <mergeCell ref="F11:G11"/>
    <mergeCell ref="F12:G12"/>
    <mergeCell ref="A13:A14"/>
    <mergeCell ref="B13:C14"/>
    <mergeCell ref="F13:G13"/>
    <mergeCell ref="F14:G14"/>
    <mergeCell ref="A15:A16"/>
    <mergeCell ref="B15:C16"/>
    <mergeCell ref="F15:G15"/>
    <mergeCell ref="F16:G16"/>
    <mergeCell ref="A17:A18"/>
    <mergeCell ref="B17:C18"/>
    <mergeCell ref="F17:G17"/>
    <mergeCell ref="F18:G18"/>
    <mergeCell ref="A25:C25"/>
    <mergeCell ref="A26:G29"/>
    <mergeCell ref="A19:G19"/>
    <mergeCell ref="A20:C20"/>
    <mergeCell ref="A21:C21"/>
    <mergeCell ref="A22:C22"/>
    <mergeCell ref="A23:C23"/>
    <mergeCell ref="A24:C24"/>
  </mergeCells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Normal="98" zoomScaleSheetLayoutView="100" workbookViewId="0">
      <selection activeCell="D24" sqref="D24"/>
    </sheetView>
  </sheetViews>
  <sheetFormatPr defaultRowHeight="15" x14ac:dyDescent="0.25"/>
  <cols>
    <col min="1" max="1" width="27.42578125" customWidth="1"/>
    <col min="3" max="3" width="19.5703125" customWidth="1"/>
    <col min="4" max="4" width="11.5703125" bestFit="1" customWidth="1"/>
    <col min="5" max="5" width="19.5703125" customWidth="1"/>
  </cols>
  <sheetData>
    <row r="1" spans="1:5" ht="102.75" customHeight="1" x14ac:dyDescent="0.25">
      <c r="A1" s="56"/>
      <c r="B1" s="230" t="s">
        <v>164</v>
      </c>
      <c r="C1" s="230"/>
      <c r="D1" s="230"/>
      <c r="E1" s="230"/>
    </row>
    <row r="2" spans="1:5" ht="41.25" customHeight="1" x14ac:dyDescent="0.25">
      <c r="A2" s="57" t="s">
        <v>165</v>
      </c>
      <c r="B2" s="231" t="s">
        <v>238</v>
      </c>
      <c r="C2" s="231"/>
      <c r="D2" s="231"/>
      <c r="E2" s="231"/>
    </row>
    <row r="3" spans="1:5" ht="30" x14ac:dyDescent="0.25">
      <c r="A3" s="57" t="s">
        <v>166</v>
      </c>
      <c r="B3" s="231" t="s">
        <v>233</v>
      </c>
      <c r="C3" s="231"/>
      <c r="D3" s="231"/>
      <c r="E3" s="231"/>
    </row>
    <row r="4" spans="1:5" x14ac:dyDescent="0.25">
      <c r="A4" s="57" t="s">
        <v>167</v>
      </c>
      <c r="B4" s="231" t="s">
        <v>168</v>
      </c>
      <c r="C4" s="231"/>
      <c r="D4" s="231"/>
      <c r="E4" s="231"/>
    </row>
    <row r="5" spans="1:5" x14ac:dyDescent="0.25">
      <c r="A5" s="57" t="s">
        <v>169</v>
      </c>
      <c r="B5" s="231" t="s">
        <v>170</v>
      </c>
      <c r="C5" s="231"/>
      <c r="D5" s="231"/>
      <c r="E5" s="231"/>
    </row>
    <row r="6" spans="1:5" x14ac:dyDescent="0.25">
      <c r="A6" s="229" t="s">
        <v>184</v>
      </c>
      <c r="B6" s="229"/>
      <c r="C6" s="229"/>
      <c r="D6" s="229"/>
      <c r="E6" s="229"/>
    </row>
    <row r="7" spans="1:5" x14ac:dyDescent="0.25">
      <c r="A7" s="66" t="s">
        <v>172</v>
      </c>
      <c r="B7" s="212" t="s">
        <v>173</v>
      </c>
      <c r="C7" s="212"/>
      <c r="D7" s="66" t="s">
        <v>9</v>
      </c>
      <c r="E7" s="66" t="s">
        <v>185</v>
      </c>
    </row>
    <row r="8" spans="1:5" x14ac:dyDescent="0.25">
      <c r="A8" s="228"/>
      <c r="B8" s="228"/>
      <c r="C8" s="228"/>
      <c r="D8" s="67"/>
      <c r="E8" s="67"/>
    </row>
    <row r="9" spans="1:5" x14ac:dyDescent="0.25">
      <c r="A9" s="232" t="s">
        <v>12</v>
      </c>
      <c r="B9" s="214" t="s">
        <v>27</v>
      </c>
      <c r="C9" s="214"/>
      <c r="D9" s="232" t="s">
        <v>186</v>
      </c>
      <c r="E9" s="233">
        <f>ORÇ.SINTÉTICO!F9</f>
        <v>2</v>
      </c>
    </row>
    <row r="10" spans="1:5" x14ac:dyDescent="0.25">
      <c r="A10" s="232"/>
      <c r="B10" s="214"/>
      <c r="C10" s="214"/>
      <c r="D10" s="232"/>
      <c r="E10" s="233"/>
    </row>
    <row r="11" spans="1:5" x14ac:dyDescent="0.25">
      <c r="A11" s="232" t="s">
        <v>13</v>
      </c>
      <c r="B11" s="214" t="s">
        <v>232</v>
      </c>
      <c r="C11" s="214"/>
      <c r="D11" s="232" t="s">
        <v>219</v>
      </c>
      <c r="E11" s="233">
        <f>ORÇ.SINTÉTICO!F12</f>
        <v>220</v>
      </c>
    </row>
    <row r="12" spans="1:5" x14ac:dyDescent="0.25">
      <c r="A12" s="232"/>
      <c r="B12" s="214"/>
      <c r="C12" s="214"/>
      <c r="D12" s="232"/>
      <c r="E12" s="233"/>
    </row>
    <row r="13" spans="1:5" x14ac:dyDescent="0.25">
      <c r="A13" s="68" t="s">
        <v>234</v>
      </c>
      <c r="B13" s="235" t="s">
        <v>159</v>
      </c>
      <c r="C13" s="236"/>
      <c r="D13" s="68" t="s">
        <v>186</v>
      </c>
      <c r="E13" s="69">
        <f>ORÇ.SINTÉTICO!F17</f>
        <v>2</v>
      </c>
    </row>
    <row r="14" spans="1:5" x14ac:dyDescent="0.25">
      <c r="A14" s="232" t="s">
        <v>235</v>
      </c>
      <c r="B14" s="214" t="s">
        <v>207</v>
      </c>
      <c r="C14" s="214"/>
      <c r="D14" s="232" t="s">
        <v>187</v>
      </c>
      <c r="E14" s="233">
        <f>ORÇ.SINTÉTICO!F29</f>
        <v>3800</v>
      </c>
    </row>
    <row r="15" spans="1:5" x14ac:dyDescent="0.25">
      <c r="A15" s="232"/>
      <c r="B15" s="214"/>
      <c r="C15" s="214"/>
      <c r="D15" s="232"/>
      <c r="E15" s="233"/>
    </row>
    <row r="16" spans="1:5" x14ac:dyDescent="0.25">
      <c r="A16" s="232" t="s">
        <v>236</v>
      </c>
      <c r="B16" s="214" t="s">
        <v>208</v>
      </c>
      <c r="C16" s="214"/>
      <c r="D16" s="232" t="s">
        <v>187</v>
      </c>
      <c r="E16" s="233">
        <f>ORÇ.SINTÉTICO!F45+ORÇ.SINTÉTICO!F49+ORÇ.SINTÉTICO!F53</f>
        <v>3800</v>
      </c>
    </row>
    <row r="17" spans="1:5" x14ac:dyDescent="0.25">
      <c r="A17" s="232"/>
      <c r="B17" s="214"/>
      <c r="C17" s="214"/>
      <c r="D17" s="232"/>
      <c r="E17" s="233"/>
    </row>
    <row r="18" spans="1:5" x14ac:dyDescent="0.25">
      <c r="A18" s="234"/>
      <c r="B18" s="234"/>
      <c r="C18" s="234"/>
      <c r="D18" s="70"/>
      <c r="E18" s="70"/>
    </row>
    <row r="19" spans="1:5" x14ac:dyDescent="0.25">
      <c r="A19" s="211" t="s">
        <v>254</v>
      </c>
      <c r="B19" s="211"/>
      <c r="C19" s="211"/>
      <c r="D19" s="211"/>
      <c r="E19" s="211"/>
    </row>
    <row r="20" spans="1:5" x14ac:dyDescent="0.25">
      <c r="A20" s="211"/>
      <c r="B20" s="211"/>
      <c r="C20" s="211"/>
      <c r="D20" s="211"/>
      <c r="E20" s="211"/>
    </row>
    <row r="21" spans="1:5" x14ac:dyDescent="0.25">
      <c r="A21" s="211"/>
      <c r="B21" s="211"/>
      <c r="C21" s="211"/>
      <c r="D21" s="211"/>
      <c r="E21" s="211"/>
    </row>
    <row r="22" spans="1:5" x14ac:dyDescent="0.25">
      <c r="A22" s="211"/>
      <c r="B22" s="211"/>
      <c r="C22" s="211"/>
      <c r="D22" s="211"/>
      <c r="E22" s="211"/>
    </row>
  </sheetData>
  <mergeCells count="27">
    <mergeCell ref="A6:E6"/>
    <mergeCell ref="B1:E1"/>
    <mergeCell ref="B2:E2"/>
    <mergeCell ref="B3:E3"/>
    <mergeCell ref="B4:E4"/>
    <mergeCell ref="B5:E5"/>
    <mergeCell ref="A14:A15"/>
    <mergeCell ref="B14:C15"/>
    <mergeCell ref="D14:D15"/>
    <mergeCell ref="E14:E15"/>
    <mergeCell ref="B7:C7"/>
    <mergeCell ref="A8:C8"/>
    <mergeCell ref="A9:A10"/>
    <mergeCell ref="B9:C10"/>
    <mergeCell ref="D9:D10"/>
    <mergeCell ref="E9:E10"/>
    <mergeCell ref="A11:A12"/>
    <mergeCell ref="B11:C12"/>
    <mergeCell ref="D11:D12"/>
    <mergeCell ref="E11:E12"/>
    <mergeCell ref="B13:C13"/>
    <mergeCell ref="A19:E22"/>
    <mergeCell ref="A16:A17"/>
    <mergeCell ref="B16:C17"/>
    <mergeCell ref="D16:D17"/>
    <mergeCell ref="E16:E17"/>
    <mergeCell ref="A18:C18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H13"/>
  <sheetViews>
    <sheetView topLeftCell="A3" workbookViewId="0">
      <selection activeCell="H12" sqref="H12"/>
    </sheetView>
  </sheetViews>
  <sheetFormatPr defaultRowHeight="15" x14ac:dyDescent="0.25"/>
  <cols>
    <col min="5" max="5" width="40.85546875" customWidth="1"/>
    <col min="6" max="6" width="12.140625" customWidth="1"/>
    <col min="7" max="7" width="9.28515625" customWidth="1"/>
    <col min="8" max="8" width="18.7109375" customWidth="1"/>
  </cols>
  <sheetData>
    <row r="5" spans="3:8" ht="15.75" thickBot="1" x14ac:dyDescent="0.3"/>
    <row r="6" spans="3:8" ht="24.95" customHeight="1" thickBot="1" x14ac:dyDescent="0.3">
      <c r="C6" s="4" t="s">
        <v>6</v>
      </c>
      <c r="D6" s="131" t="s">
        <v>7</v>
      </c>
      <c r="E6" s="131" t="s">
        <v>8</v>
      </c>
      <c r="F6" s="131" t="s">
        <v>9</v>
      </c>
      <c r="G6" s="131" t="s">
        <v>185</v>
      </c>
      <c r="H6" s="5" t="s">
        <v>10</v>
      </c>
    </row>
    <row r="7" spans="3:8" ht="45" x14ac:dyDescent="0.25">
      <c r="D7" s="73">
        <v>1</v>
      </c>
      <c r="E7" s="132" t="s">
        <v>217</v>
      </c>
      <c r="F7" s="73" t="s">
        <v>186</v>
      </c>
      <c r="G7" s="73">
        <v>2</v>
      </c>
    </row>
    <row r="8" spans="3:8" x14ac:dyDescent="0.25">
      <c r="D8" s="73">
        <v>2</v>
      </c>
      <c r="E8" s="132" t="s">
        <v>178</v>
      </c>
      <c r="F8" s="73" t="s">
        <v>186</v>
      </c>
      <c r="G8" s="73">
        <v>2</v>
      </c>
    </row>
    <row r="9" spans="3:8" x14ac:dyDescent="0.25">
      <c r="D9" s="73">
        <v>3</v>
      </c>
      <c r="E9" s="132" t="s">
        <v>218</v>
      </c>
      <c r="F9" s="73" t="s">
        <v>219</v>
      </c>
      <c r="G9" s="73">
        <v>220</v>
      </c>
    </row>
    <row r="10" spans="3:8" x14ac:dyDescent="0.25">
      <c r="D10" s="73">
        <v>4</v>
      </c>
      <c r="E10" s="132" t="s">
        <v>220</v>
      </c>
      <c r="F10" s="73" t="s">
        <v>187</v>
      </c>
      <c r="G10" s="2">
        <v>3800</v>
      </c>
    </row>
    <row r="11" spans="3:8" ht="30" x14ac:dyDescent="0.25">
      <c r="D11" s="73">
        <v>5</v>
      </c>
      <c r="E11" s="132" t="s">
        <v>221</v>
      </c>
      <c r="F11" s="73" t="s">
        <v>187</v>
      </c>
      <c r="G11" s="2">
        <v>3800</v>
      </c>
    </row>
    <row r="12" spans="3:8" ht="30" x14ac:dyDescent="0.25">
      <c r="D12" s="73">
        <v>6</v>
      </c>
      <c r="E12" s="132" t="s">
        <v>222</v>
      </c>
      <c r="F12" s="73" t="s">
        <v>187</v>
      </c>
      <c r="G12" s="2">
        <v>3800</v>
      </c>
    </row>
    <row r="13" spans="3:8" ht="30" x14ac:dyDescent="0.25">
      <c r="D13" s="73">
        <v>7</v>
      </c>
      <c r="E13" s="132" t="s">
        <v>223</v>
      </c>
      <c r="F13" s="73" t="s">
        <v>187</v>
      </c>
      <c r="G13" s="2">
        <v>3800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ORÇ.SINTÉTICO</vt:lpstr>
      <vt:lpstr>ORÇ.ANALÍTICO</vt:lpstr>
      <vt:lpstr>CRONOGRAMA </vt:lpstr>
      <vt:lpstr>QUANTITATIVO </vt:lpstr>
      <vt:lpstr>PLAN1</vt:lpstr>
      <vt:lpstr>'CRONOGRAMA '!Area_de_impressao</vt:lpstr>
      <vt:lpstr>ORÇ.ANALÍTICO!Area_de_impressao</vt:lpstr>
      <vt:lpstr>ORÇ.SINTÉTICO!Area_de_impressao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Gabriel Vidal de Carvalho</dc:creator>
  <cp:lastModifiedBy>Daniela Rodrigues Ribas Wanderlei</cp:lastModifiedBy>
  <cp:lastPrinted>2021-10-18T19:39:35Z</cp:lastPrinted>
  <dcterms:created xsi:type="dcterms:W3CDTF">2021-03-19T16:35:03Z</dcterms:created>
  <dcterms:modified xsi:type="dcterms:W3CDTF">2022-05-09T14:26:02Z</dcterms:modified>
</cp:coreProperties>
</file>